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70" windowWidth="20235" windowHeight="6735" activeTab="0"/>
  </bookViews>
  <sheets>
    <sheet name="Variance Analysis - Trans" sheetId="1" r:id="rId1"/>
    <sheet name="Variance Analysis - Dist" sheetId="2" r:id="rId2"/>
    <sheet name="Plant Additions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Fill" localSheetId="2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localSheetId="2" hidden="1">0</definedName>
    <definedName name="_Order2" hidden="1">255</definedName>
    <definedName name="_Parse_Out" localSheetId="2" hidden="1">#REF!</definedName>
    <definedName name="_Parse_Out" hidden="1">#REF!</definedName>
    <definedName name="_Regression_Out" localSheetId="2" hidden="1">#REF!</definedName>
    <definedName name="_Regression_Out" hidden="1">#REF!</definedName>
    <definedName name="_Regression_X" localSheetId="2" hidden="1">#REF!</definedName>
    <definedName name="_Regression_X" hidden="1">#REF!</definedName>
    <definedName name="_Regression_Y" localSheetId="2" hidden="1">#REF!</definedName>
    <definedName name="_Regression_Y" hidden="1">#REF!</definedName>
    <definedName name="_Sort" localSheetId="2" hidden="1">#REF!</definedName>
    <definedName name="_Sort" hidden="1">#REF!</definedName>
    <definedName name="ACwvu.DATABASE." hidden="1">'[2]DATABASE'!#REF!</definedName>
    <definedName name="ACwvu.OP." hidden="1">#REF!</definedName>
    <definedName name="AS2DocOpenMode" hidden="1">"AS2DocumentEdit"</definedName>
    <definedName name="BLPH2" localSheetId="2" hidden="1">'[9]Commercial Paper'!#REF!</definedName>
    <definedName name="BLPH2" hidden="1">'[7]Commercial Paper'!#REF!</definedName>
    <definedName name="BLPH3" localSheetId="2" hidden="1">'[9]Commercial Paper'!#REF!</definedName>
    <definedName name="BLPH3" hidden="1">'[7]Commercial Paper'!#REF!</definedName>
    <definedName name="BLPH4" localSheetId="2" hidden="1">'[9]Commercial Paper'!#REF!</definedName>
    <definedName name="BLPH4" hidden="1">'[7]Commercial Paper'!#REF!</definedName>
    <definedName name="BLPH5" localSheetId="2" hidden="1">'[9]Commercial Paper'!#REF!</definedName>
    <definedName name="BLPH5" hidden="1">'[7]Commercial Paper'!#REF!</definedName>
    <definedName name="BLPH6" localSheetId="2" hidden="1">'[9]Commercial Paper'!#REF!</definedName>
    <definedName name="BLPH6" hidden="1">'[7]Commercial Paper'!#REF!</definedName>
    <definedName name="dsfds" localSheetId="2" hidden="1">#REF!</definedName>
    <definedName name="dsfds" hidden="1">#REF!</definedName>
    <definedName name="er" localSheetId="2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er" localSheetId="0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er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FERC" localSheetId="2" hidden="1">{TRUE,TRUE,-1.25,-15.5,484.5,279.75,FALSE,FALSE,TRUE,TRUE,0,1,#N/A,1,#N/A,4.390946502057613,21.066666666666666,1,FALSE,FALSE,3,TRUE,1,FALSE,75,"Swvu.DATABASE.","ACwvu.DATABASE.",1,FALSE,FALSE,0.5,0.5,0.5,0.77,2,"","&amp;L&amp;""""&amp;8PREPARED: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FERC" hidden="1">{TRUE,TRUE,-1.25,-15.5,484.5,279.75,FALSE,FALSE,TRUE,TRUE,0,1,#N/A,1,#N/A,4.390946502057613,21.066666666666666,1,FALSE,FALSE,3,TRUE,1,FALSE,75,"Swvu.DATABASE.","ACwvu.DATABASE.",1,FALSE,FALSE,0.5,0.5,0.5,0.77,2,"","&amp;L&amp;""""&amp;8PREPARED: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FERC1" localSheetId="2" hidden="1">{TRUE,TRUE,-1.25,-15.5,484.5,279.75,FALSE,FALSE,TRUE,TRUE,0,1,#N/A,1,#N/A,5.691056910569106,21.066666666666666,1,FALSE,FALSE,3,TRUE,1,FALSE,75,"Swvu.OP.","ACwvu.OP.",1,FALSE,FALSE,0.535,0.535,0,0.73,2,"","&amp;L&amp;""Courier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FERC1" hidden="1">{TRUE,TRUE,-1.25,-15.5,484.5,279.75,FALSE,FALSE,TRUE,TRUE,0,1,#N/A,1,#N/A,5.691056910569106,21.066666666666666,1,FALSE,FALSE,3,TRUE,1,FALSE,75,"Swvu.OP.","ACwvu.OP.",1,FALSE,FALSE,0.535,0.535,0,0.73,2,"","&amp;L&amp;""Courier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NEW" localSheetId="2" hidden="1">{#N/A,#N/A,FALSE,"CAR"}</definedName>
    <definedName name="NEW" hidden="1">{#N/A,#N/A,FALSE,"CAR"}</definedName>
    <definedName name="_xlnm.Print_Area" localSheetId="0">'Variance Analysis - Trans'!$A$1:$H$274</definedName>
    <definedName name="q" localSheetId="2" hidden="1">{"MATALL",#N/A,FALSE,"Sheet4";"matclass",#N/A,FALSE,"Sheet4"}</definedName>
    <definedName name="q" hidden="1">{"MATALL",#N/A,FALSE,"Sheet4";"matclass",#N/A,FALSE,"Sheet4"}</definedName>
    <definedName name="solver_adj" hidden="1">#REF!</definedName>
    <definedName name="solver_adj1" hidden="1">#REF!</definedName>
    <definedName name="solver_lin" hidden="1">0</definedName>
    <definedName name="solver_num" hidden="1">0</definedName>
    <definedName name="solver_opt" hidden="1">#REF!</definedName>
    <definedName name="solver_opt1" hidden="1">#REF!</definedName>
    <definedName name="solver_typ" hidden="1">3</definedName>
    <definedName name="solver_val" hidden="1">0</definedName>
    <definedName name="sort1" hidden="1">'[13]FERC-95'!$A$3:$A$19</definedName>
    <definedName name="Swvu.DATABASE." hidden="1">'[2]DATABASE'!#REF!</definedName>
    <definedName name="Swvu.OP." hidden="1">#REF!</definedName>
    <definedName name="temp" localSheetId="2" hidden="1">{"REP1",#N/A,FALSE,"JCOSS";"REP2",#N/A,FALSE,"JCOSS";"REP2",#N/A,FALSE,"JCOSS"}</definedName>
    <definedName name="temp" hidden="1">{"REP1",#N/A,FALSE,"JCOSS";"REP2",#N/A,FALSE,"JCOSS";"REP2",#N/A,FALSE,"JCOSS"}</definedName>
    <definedName name="TEST" localSheetId="2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TEST" localSheetId="0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TEST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w" localSheetId="2" hidden="1">{"MATALL",#N/A,FALSE,"Sheet4";"matclass",#N/A,FALSE,"Sheet4"}</definedName>
    <definedName name="w" hidden="1">{"MATALL",#N/A,FALSE,"Sheet4";"matclass",#N/A,FALSE,"Sheet4"}</definedName>
    <definedName name="WORKCAPa" localSheetId="2" hidden="1">{"WCCWCLL",#N/A,FALSE,"Sheet3";"PP",#N/A,FALSE,"Sheet3";"MAT1",#N/A,FALSE,"Sheet3";"MAT2",#N/A,FALSE,"Sheet3"}</definedName>
    <definedName name="WORKCAPa" localSheetId="0" hidden="1">{"WCCWCLL",#N/A,FALSE,"Sheet3";"PP",#N/A,FALSE,"Sheet3";"MAT1",#N/A,FALSE,"Sheet3";"MAT2",#N/A,FALSE,"Sheet3"}</definedName>
    <definedName name="WORKCAPa" hidden="1">{"WCCWCLL",#N/A,FALSE,"Sheet3";"PP",#N/A,FALSE,"Sheet3";"MAT1",#N/A,FALSE,"Sheet3";"MAT2",#N/A,FALSE,"Sheet3"}</definedName>
    <definedName name="wrn.2006._.Rate._.Case." localSheetId="2" hidden="1">{"DAB-1, Sch 5",#N/A,FALSE,"Electric Details";"DAB-1, Sch 6",#N/A,FALSE,"Rate Base";"DAB-1, Sch 9",#N/A,FALSE,"Future Use Earnings";"DAB-1, Sch 11",#N/A,FALSE,"Rate Base";"DAB-1, Sch 12",#N/A,FALSE,"Rate Base";"DAB-1, Sch 13",#N/A,FALSE,"Rate Base";"DAB-1, Sch 15",#N/A,FALSE,"Rate Base";"DAB-1, Sch 16",#N/A,FALSE,"Rate Base";"DAB-1, Sch 17",#N/A,FALSE,"Rate Base";"DAB-1, Sch 18",#N/A,FALSE,"Rate Base";"DAB-1, Sch 19, Pg 2",#N/A,FALSE,"Interest on CWIP";"DAB-1, Sch 21, Pg 4",#N/A,FALSE,"Adjust to ICA Base";"DAB-1, Sch 22",#N/A,FALSE,"Out of Period";"DAB-1, Sch 23",#N/A,FALSE,"Railcars";"DAB-1, Sch 24",#N/A,FALSE,"Mutual Aid";"DAB-1, Sch 25",#N/A,FALSE,"Non-Gratuitous";"DAB-1, Sch 26",#N/A,FALSE,"Customer O&amp;M";"DAB-1, Sch 27",#N/A,FALSE,"Customer O&amp;M";"DAB-1, Sch 28",#N/A,FALSE,"A&amp;G Adjustments";"DAB-1, Sch 29",#N/A,FALSE,"A&amp;G Adjustments";"DAB-1, Sch 30",#N/A,FALSE,"A&amp;G Adjustments";"DAB-1, Sch 31",#N/A,FALSE,"Pensions &amp; Benefits";"DAB-1, Sch 32",#N/A,FALSE,"Amortizations";"DAB-1, Sch 33",#N/A,FALSE,"A&amp;G Adjustments";"DAB-1, Sch 34, Pg 1",#N/A,FALSE,"Depreciation &amp; Amortization Exp";"DAB-1, Sch 34, Pg 2",#N/A,FALSE,"Amortizations";"DAB-1, Sch 36",#N/A,FALSE,"Railcars"}</definedName>
    <definedName name="wrn.2006._.Rate._.Case." hidden="1">{"DAB-1, Sch 5",#N/A,FALSE,"Electric Details";"DAB-1, Sch 6",#N/A,FALSE,"Rate Base";"DAB-1, Sch 9",#N/A,FALSE,"Future Use Earnings";"DAB-1, Sch 11",#N/A,FALSE,"Rate Base";"DAB-1, Sch 12",#N/A,FALSE,"Rate Base";"DAB-1, Sch 13",#N/A,FALSE,"Rate Base";"DAB-1, Sch 15",#N/A,FALSE,"Rate Base";"DAB-1, Sch 16",#N/A,FALSE,"Rate Base";"DAB-1, Sch 17",#N/A,FALSE,"Rate Base";"DAB-1, Sch 18",#N/A,FALSE,"Rate Base";"DAB-1, Sch 19, Pg 2",#N/A,FALSE,"Interest on CWIP";"DAB-1, Sch 21, Pg 4",#N/A,FALSE,"Adjust to ICA Base";"DAB-1, Sch 22",#N/A,FALSE,"Out of Period";"DAB-1, Sch 23",#N/A,FALSE,"Railcars";"DAB-1, Sch 24",#N/A,FALSE,"Mutual Aid";"DAB-1, Sch 25",#N/A,FALSE,"Non-Gratuitous";"DAB-1, Sch 26",#N/A,FALSE,"Customer O&amp;M";"DAB-1, Sch 27",#N/A,FALSE,"Customer O&amp;M";"DAB-1, Sch 28",#N/A,FALSE,"A&amp;G Adjustments";"DAB-1, Sch 29",#N/A,FALSE,"A&amp;G Adjustments";"DAB-1, Sch 30",#N/A,FALSE,"A&amp;G Adjustments";"DAB-1, Sch 31",#N/A,FALSE,"Pensions &amp; Benefits";"DAB-1, Sch 32",#N/A,FALSE,"Amortizations";"DAB-1, Sch 33",#N/A,FALSE,"A&amp;G Adjustments";"DAB-1, Sch 34, Pg 1",#N/A,FALSE,"Depreciation &amp; Amortization Exp";"DAB-1, Sch 34, Pg 2",#N/A,FALSE,"Amortizations";"DAB-1, Sch 36",#N/A,FALSE,"Railcars"}</definedName>
    <definedName name="wrn.2008._.Rate._.Case." localSheetId="2" hidden="1">{"DAB-1, Details",#N/A,FALSE,"Electric Details";"DAB-1, Colo Ute",#N/A,FALSE,"Rate Base";"DAB-1, Plant Adjusts",#N/A,FALSE,"Rate Base";"DAB-1, CRS",#N/A,FALSE,"Rate Base";"DAB-1, Pre-funded",#N/A,FALSE,"Rate Base";"DAB-1, Future Use Earnings",#N/A,FALSE,"Future Use Earnings";"DAB-1, M&amp;S",#N/A,FALSE,"Rate Base";"DAB-1, Fuel Inventory",#N/A,FALSE,"Rate Base";"DAB-1, Prepaid Pension",#N/A,FALSE,"Rate Base";"DAB-1, QF Deposits",#N/A,FALSE,"Rate Base";"DAB-1, Cust Dep",#N/A,FALSE,"Rate Base";"DAB-1, Cust Advance",#N/A,FALSE,"Rate Base";"DAB-1, Trading A&amp;G",#N/A,FALSE,"A&amp;G Adjustments";"DAB-1, CPUC Fees",#N/A,FALSE,"A&amp;G Adjustments";"DAB-1, Rate Case Expenses",#N/A,FALSE,"Amortizations";"DAB-1, P&amp;B",#N/A,FALSE,"Pensions &amp; Benefits";"DAB-1, Depr Exp",#N/A,FALSE,"Depreciation &amp; Amortization Exp"}</definedName>
    <definedName name="wrn.2008._.Rate._.Case." hidden="1">{"DAB-1, Details",#N/A,FALSE,"Electric Details";"DAB-1, Colo Ute",#N/A,FALSE,"Rate Base";"DAB-1, Plant Adjusts",#N/A,FALSE,"Rate Base";"DAB-1, CRS",#N/A,FALSE,"Rate Base";"DAB-1, Pre-funded",#N/A,FALSE,"Rate Base";"DAB-1, Future Use Earnings",#N/A,FALSE,"Future Use Earnings";"DAB-1, M&amp;S",#N/A,FALSE,"Rate Base";"DAB-1, Fuel Inventory",#N/A,FALSE,"Rate Base";"DAB-1, Prepaid Pension",#N/A,FALSE,"Rate Base";"DAB-1, QF Deposits",#N/A,FALSE,"Rate Base";"DAB-1, Cust Dep",#N/A,FALSE,"Rate Base";"DAB-1, Cust Advance",#N/A,FALSE,"Rate Base";"DAB-1, Trading A&amp;G",#N/A,FALSE,"A&amp;G Adjustments";"DAB-1, CPUC Fees",#N/A,FALSE,"A&amp;G Adjustments";"DAB-1, Rate Case Expenses",#N/A,FALSE,"Amortizations";"DAB-1, P&amp;B",#N/A,FALSE,"Pensions &amp; Benefits";"DAB-1, Depr Exp",#N/A,FALSE,"Depreciation &amp; Amortization Exp"}</definedName>
    <definedName name="wrn.2009._.Rate._.Case." localSheetId="2" hidden="1">{"DAB-1, Details",#N/A,FALSE,"Electric Details";"DAB-1, Colo Ute",#N/A,FALSE,"Rate Base";"DAB-1, Plant Adjusts",#N/A,FALSE,"Rate Base";"DAB-1, CRS",#N/A,FALSE,"Rate Base";"DAB-1, Accum Depr",#N/A,FALSE,"Rate Base";"DAB-1, Pre-funded",#N/A,FALSE,"Rate Base";"DAB-1, Future Use Earnings",#N/A,FALSE,"Future Use Earnings";"DAB-1, M&amp;S",#N/A,FALSE,"Rate Base";"DAB-1, Fuel Inventory",#N/A,FALSE,"Rate Base";"DAB-1, Prepaid Pension",#N/A,FALSE,"Rate Base";"DAB-1, QF Deposits",#N/A,FALSE,"Rate Base";"DAB-1, Cust Dep",#N/A,FALSE,"Rate Base";"DAB-1, Cust Advance",#N/A,FALSE,"Rate Base";"DAB-1, Lease Costs",#N/A,FALSE,"1800 Larimer";"DAB-1, Incentive",#N/A,FALSE,"Incentive";"DAB-1, Trading A&amp;G",#N/A,FALSE,"A&amp;G Adjustments";"DAB-1, Non-Gratuitous",#N/A,FALSE,"Rendering Service";"DAB-1, Smart Grid",#N/A,FALSE,"Amortizations";"DAB-1, DSM",#N/A,FALSE,"Customer O&amp;M";"DAB-1, Rate Case Expenses",#N/A,FALSE,"Amortizations";"DAB-1, Depr Exp",#N/A,FALSE,"Depreciation &amp; Amortization Exp";"DAB-1, Gain TSB",#N/A,FALSE,"Gain on Sale TSB"}</definedName>
    <definedName name="wrn.2009._.Rate._.Case." hidden="1">{"DAB-1, Details",#N/A,FALSE,"Electric Details";"DAB-1, Colo Ute",#N/A,FALSE,"Rate Base";"DAB-1, Plant Adjusts",#N/A,FALSE,"Rate Base";"DAB-1, CRS",#N/A,FALSE,"Rate Base";"DAB-1, Accum Depr",#N/A,FALSE,"Rate Base";"DAB-1, Pre-funded",#N/A,FALSE,"Rate Base";"DAB-1, Future Use Earnings",#N/A,FALSE,"Future Use Earnings";"DAB-1, M&amp;S",#N/A,FALSE,"Rate Base";"DAB-1, Fuel Inventory",#N/A,FALSE,"Rate Base";"DAB-1, Prepaid Pension",#N/A,FALSE,"Rate Base";"DAB-1, QF Deposits",#N/A,FALSE,"Rate Base";"DAB-1, Cust Dep",#N/A,FALSE,"Rate Base";"DAB-1, Cust Advance",#N/A,FALSE,"Rate Base";"DAB-1, Lease Costs",#N/A,FALSE,"1800 Larimer";"DAB-1, Incentive",#N/A,FALSE,"Incentive";"DAB-1, Trading A&amp;G",#N/A,FALSE,"A&amp;G Adjustments";"DAB-1, Non-Gratuitous",#N/A,FALSE,"Rendering Service";"DAB-1, Smart Grid",#N/A,FALSE,"Amortizations";"DAB-1, DSM",#N/A,FALSE,"Customer O&amp;M";"DAB-1, Rate Case Expenses",#N/A,FALSE,"Amortizations";"DAB-1, Depr Exp",#N/A,FALSE,"Depreciation &amp; Amortization Exp";"DAB-1, Gain TSB",#N/A,FALSE,"Gain on Sale TSB"}</definedName>
    <definedName name="wrn.Appendix._.A." localSheetId="2" hidden="1">{"Attachment 1(a) 14-22",#N/A,FALSE,"Electric Details";"Attachment 1(b) 10-14",#N/A,FALSE,"Gas Details ";"Attachment 1(c) 6-9",#N/A,FALSE,"Thermal Details"}</definedName>
    <definedName name="wrn.Appendix._.A." hidden="1">{"Attachment 1(a) 14-22",#N/A,FALSE,"Electric Details";"Attachment 1(b) 10-14",#N/A,FALSE,"Gas Details ";"Attachment 1(c) 6-9",#N/A,FALSE,"Thermal Details"}</definedName>
    <definedName name="wrn.Average._.Plant." localSheetId="2" hidden="1">{"Average Plant-Electric",#N/A,FALSE,"Average Plant";"Average Plant-Gas",#N/A,FALSE,"Average Plant";"Average Plant-Thermal",#N/A,FALSE,"Average Plant"}</definedName>
    <definedName name="wrn.Average._.Plant." hidden="1">{"Average Plant-Electric",#N/A,FALSE,"Average Plant";"Average Plant-Gas",#N/A,FALSE,"Average Plant";"Average Plant-Thermal",#N/A,FALSE,"Average Plant"}</definedName>
    <definedName name="wrn.CAR._.Summary." localSheetId="2" hidden="1">{#N/A,#N/A,FALSE,"CAR"}</definedName>
    <definedName name="wrn.CAR._.Summary." hidden="1">{#N/A,#N/A,FALSE,"CAR"}</definedName>
    <definedName name="wrn.cwip." localSheetId="2" hidden="1">{"CWIP2",#N/A,FALSE,"CWIP";"CWIP3",#N/A,FALSE,"CWIP"}</definedName>
    <definedName name="wrn.cwip." localSheetId="0" hidden="1">{"CWIP2",#N/A,FALSE,"CWIP";"CWIP3",#N/A,FALSE,"CWIP"}</definedName>
    <definedName name="wrn.cwip." hidden="1">{"CWIP2",#N/A,FALSE,"CWIP";"CWIP3",#N/A,FALSE,"CWIP"}</definedName>
    <definedName name="wrn.cwipa" localSheetId="2" hidden="1">{"CWIP2",#N/A,FALSE,"CWIP";"CWIP3",#N/A,FALSE,"CWIP"}</definedName>
    <definedName name="wrn.cwipa" localSheetId="0" hidden="1">{"CWIP2",#N/A,FALSE,"CWIP";"CWIP3",#N/A,FALSE,"CWIP"}</definedName>
    <definedName name="wrn.cwipa" hidden="1">{"CWIP2",#N/A,FALSE,"CWIP";"CWIP3",#N/A,FALSE,"CWIP"}</definedName>
    <definedName name="wrn.Earnings._.Test." localSheetId="2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localSheetId="0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arnings._.Test." hidden="1">{"Schedule 7",#N/A,FALSE,"Earnings Test Adjustments";"Schedule 8",#N/A,FALSE,"Rate Base Adjustments";"Schedule 8a",#N/A,FALSE,"SterlingStip";"Schedule 9",#N/A,FALSE,"Rate Base Adjustments";"Schedule 10",#N/A,FALSE,"Future Use Earnings";"Schedule 11",#N/A,FALSE,"Rate Base Adjustments";"Schedule 13",#N/A,FALSE,"Deferred Taxes";"Schedule 14",#N/A,FALSE,"Rate Base Adjustments";"Schedule 18",#N/A,FALSE,"Rate Base Adjustments";"Schedule 19",#N/A,FALSE,"PSCredit Fees";"Schedule 20",#N/A,FALSE,"Dues";"Schedule 21",#N/A,FALSE,"A&amp;G Adjustments";"Schedule 22",#N/A,FALSE,"A&amp;G Adjustments";"Schedule 23",#N/A,FALSE,"A&amp;G Adjustments";"Schedule 24",#N/A,FALSE,"Deprec. &amp; Amort. Exp";"Schedule 25",#N/A,FALSE,"TOTI";"Schedule 27",#N/A,FALSE,"AFDC"}</definedName>
    <definedName name="wrn.ET._.Schedules." localSheetId="2" hidden="1">{"ET Schedule 5",#N/A,FALSE,"Electric Details";"ET Schedule 6",#N/A,FALSE,"Rate Base";"ET Schedule 9",#N/A,FALSE,"Interest on CWIP";"ET Schedule 10",#N/A,FALSE,"Rate Base";"ET Schedule 11",#N/A,FALSE,"Rate Base";"ET Schedule 12",#N/A,FALSE,"Rate Base";"ET Schedule 14",#N/A,FALSE,"Rate Base";"ET Schedule 15, page 2",#N/A,FALSE,"Interest on CWIP";"ET Schedule 16",#N/A,FALSE,"Rate Base";"ET Schedule 17",#N/A,FALSE,"Rate Base";"ET Schedule 18",#N/A,FALSE,"Rate Base";"ET Schedule 21, page 4",#N/A,FALSE,"Adjust to Zero Base";"ET Schedule 22",#N/A,FALSE,"Railcars";"ET Schedule 23",#N/A,FALSE,"A&amp;G Adjustments";"ET Schedule 24",#N/A,FALSE,"Amortizations";"ET Schedule 25",#N/A,FALSE,"A&amp;G Adjustments";"ET Schedule 26",#N/A,FALSE,"Depreciation &amp; Amortization Exp";"ET Schedule 31",#N/A,FALSE,"Pensions &amp; Benefits"}</definedName>
    <definedName name="wrn.ET._.Schedules." hidden="1">{"ET Schedule 5",#N/A,FALSE,"Electric Details";"ET Schedule 6",#N/A,FALSE,"Rate Base";"ET Schedule 9",#N/A,FALSE,"Interest on CWIP";"ET Schedule 10",#N/A,FALSE,"Rate Base";"ET Schedule 11",#N/A,FALSE,"Rate Base";"ET Schedule 12",#N/A,FALSE,"Rate Base";"ET Schedule 14",#N/A,FALSE,"Rate Base";"ET Schedule 15, page 2",#N/A,FALSE,"Interest on CWIP";"ET Schedule 16",#N/A,FALSE,"Rate Base";"ET Schedule 17",#N/A,FALSE,"Rate Base";"ET Schedule 18",#N/A,FALSE,"Rate Base";"ET Schedule 21, page 4",#N/A,FALSE,"Adjust to Zero Base";"ET Schedule 22",#N/A,FALSE,"Railcars";"ET Schedule 23",#N/A,FALSE,"A&amp;G Adjustments";"ET Schedule 24",#N/A,FALSE,"Amortizations";"ET Schedule 25",#N/A,FALSE,"A&amp;G Adjustments";"ET Schedule 26",#N/A,FALSE,"Depreciation &amp; Amortization Exp";"ET Schedule 31",#N/A,FALSE,"Pensions &amp; Benefits"}</definedName>
    <definedName name="wrn.EXHIBIT." localSheetId="2" hidden="1">{"REP1",#N/A,FALSE,"JCOSS";"REP2",#N/A,FALSE,"JCOSS";"REP2",#N/A,FALSE,"JCOSS"}</definedName>
    <definedName name="wrn.EXHIBIT." hidden="1">{"REP1",#N/A,FALSE,"JCOSS";"REP2",#N/A,FALSE,"JCOSS";"REP2",#N/A,FALSE,"JCOSS"}</definedName>
    <definedName name="wrn.full._.print." localSheetId="2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localSheetId="0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full._.print." hidden="1">{#N/A,#N/A,FALSE,"ror";#N/A,#N/A,FALSE,"coc";"cwctot",#N/A,FALSE,"cwc";"cwcelec",#N/A,FALSE,"cwc";"cwcgas",#N/A,FALSE,"cwc";"cwctherm",#N/A,FALSE,"cwc";"om",#N/A,FALSE,"cwc";"vacpay",#N/A,FALSE,"cwc";"precwctot",#N/A,FALSE,"precwc";"precwcelec",#N/A,FALSE,"precwc";"precwcgas",#N/A,FALSE,"precwc";"precwctherm",#N/A,FALSE,"precwc";#N/A,#N/A,FALSE,"erb";#N/A,#N/A,FALSE,"grb";#N/A,#N/A,FALSE,"trb";#N/A,#N/A,FALSE,"deftax";#N/A,#N/A,FALSE,"cocsup";"fsv1",#N/A,FALSE,"fsv";"fsv2",#N/A,FALSE,"fsv"}</definedName>
    <definedName name="wrn.Gas._.Earnings._.Cap._.Report." localSheetId="2" hidden="1">{"Gas ET Schedule 5",#N/A,FALSE,"Gas Details ";"Gas ET Schedule 6",#N/A,FALSE,"Rate Base";"Gas ET Schedule 7",#N/A,FALSE,"Rate Base";"Gas ET Schedule 9, page 2",#N/A,FALSE,"Interest on CWIP";"Gas ET Schedule 12",#N/A,FALSE,"FRP";"Gas ET Schedule 13",#N/A,FALSE,"Rate Base";"Gas ET Schedule 14",#N/A,FALSE,"A&amp;G Adjustments";"Gas ET Schedule 15",#N/A,FALSE,"Amortizations"}</definedName>
    <definedName name="wrn.Gas._.Earnings._.Cap._.Report." hidden="1">{"Gas ET Schedule 5",#N/A,FALSE,"Gas Details ";"Gas ET Schedule 6",#N/A,FALSE,"Rate Base";"Gas ET Schedule 7",#N/A,FALSE,"Rate Base";"Gas ET Schedule 9, page 2",#N/A,FALSE,"Interest on CWIP";"Gas ET Schedule 12",#N/A,FALSE,"FRP";"Gas ET Schedule 13",#N/A,FALSE,"Rate Base";"Gas ET Schedule 14",#N/A,FALSE,"A&amp;G Adjustments";"Gas ET Schedule 15",#N/A,FALSE,"Amortizations"}</definedName>
    <definedName name="wrn.Hours._.Summary." localSheetId="2" hidden="1">{#N/A,#N/A,FALSE,"CAR"}</definedName>
    <definedName name="wrn.Hours._.Summary." hidden="1">{#N/A,#N/A,FALSE,"CAR"}</definedName>
    <definedName name="wrn.Kansas." localSheetId="2" hidden="1">{"KS Rate Base",#N/A,FALSE,"Kansas";"KS Net Operating Earnings",#N/A,FALSE,"Kansas"}</definedName>
    <definedName name="wrn.Kansas." hidden="1">{"KS Rate Base",#N/A,FALSE,"Kansas";"KS Net Operating Earnings",#N/A,FALSE,"Kansas"}</definedName>
    <definedName name="wrn.matdtl." localSheetId="2" hidden="1">{"MATALL",#N/A,FALSE,"Sheet4";"matclass",#N/A,FALSE,"Sheet4"}</definedName>
    <definedName name="wrn.matdtl." localSheetId="0" hidden="1">{"MATALL",#N/A,FALSE,"Sheet4";"matclass",#N/A,FALSE,"Sheet4"}</definedName>
    <definedName name="wrn.matdtl." hidden="1">{"MATALL",#N/A,FALSE,"Sheet4";"matclass",#N/A,FALSE,"Sheet4"}</definedName>
    <definedName name="wrn.matdtla" localSheetId="2" hidden="1">{"MATALL",#N/A,FALSE,"Sheet4";"matclass",#N/A,FALSE,"Sheet4"}</definedName>
    <definedName name="wrn.matdtla" localSheetId="0" hidden="1">{"MATALL",#N/A,FALSE,"Sheet4";"matclass",#N/A,FALSE,"Sheet4"}</definedName>
    <definedName name="wrn.matdtla" hidden="1">{"MATALL",#N/A,FALSE,"Sheet4";"matclass",#N/A,FALSE,"Sheet4"}</definedName>
    <definedName name="wrn.New._.Mexico." localSheetId="2" hidden="1">{"New Mexico Rate Base",#N/A,FALSE,"New Mexico";"New Mexico Net Operating Earnings",#N/A,FALSE,"New Mexico";"New Mexico Retail Allocators",#N/A,FALSE,"New Mexico"}</definedName>
    <definedName name="wrn.New._.Mexico." hidden="1">{"New Mexico Rate Base",#N/A,FALSE,"New Mexico";"New Mexico Net Operating Earnings",#N/A,FALSE,"New Mexico";"New Mexico Retail Allocators",#N/A,FALSE,"New Mexico"}</definedName>
    <definedName name="wrn.Oklahoma." localSheetId="2" hidden="1">{"OK Rate Base",#N/A,FALSE,"Oklahoma";"OK Net Operating Earnings",#N/A,FALSE,"Oklahoma"}</definedName>
    <definedName name="wrn.Oklahoma." hidden="1">{"OK Rate Base",#N/A,FALSE,"Oklahoma";"OK Net Operating Earnings",#N/A,FALSE,"Oklahoma"}</definedName>
    <definedName name="wrn.Other._.Schedules." localSheetId="2" hidden="1">{"CWC-Total",#N/A,FALSE,"CWC";"CWC by State",#N/A,FALSE,"CWC";"CWC - Texas",#N/A,FALSE,"CWC";"CWC - New Mexico",#N/A,FALSE,"CWC";"Tax by State",#N/A,FALSE,"Income Taxes";"Tax - Texas",#N/A,FALSE,"Income Taxes";"Tax - New Mexico",#N/A,FALSE,"Income Taxes";"Allowed Capital Structures",#N/A,FALSE,"Capital Structure";"Earned Returns",#N/A,FALSE,"Capital Structure";"Total PP&amp;E",#N/A,FALSE,"PP&amp;E"}</definedName>
    <definedName name="wrn.Other._.Schedules." hidden="1">{"CWC-Total",#N/A,FALSE,"CWC";"CWC by State",#N/A,FALSE,"CWC";"CWC - Texas",#N/A,FALSE,"CWC";"CWC - New Mexico",#N/A,FALSE,"CWC";"Tax by State",#N/A,FALSE,"Income Taxes";"Tax - Texas",#N/A,FALSE,"Income Taxes";"Tax - New Mexico",#N/A,FALSE,"Income Taxes";"Allowed Capital Structures",#N/A,FALSE,"Capital Structure";"Earned Returns",#N/A,FALSE,"Capital Structure";"Total PP&amp;E",#N/A,FALSE,"PP&amp;E"}</definedName>
    <definedName name="wrn.PPJOURNAL._.ENTRY." localSheetId="2" hidden="1">{"PPDEFERREDBAL",#N/A,FALSE,"PRIOR PERIOD ADJMT";#N/A,#N/A,FALSE,"PRIOR PERIOD ADJMT";"PPJOURNALENTRY",#N/A,FALSE,"PRIOR PERIOD ADJMT"}</definedName>
    <definedName name="wrn.PPJOURNAL._.ENTRY." localSheetId="0" hidden="1">{"PPDEFERREDBAL",#N/A,FALSE,"PRIOR PERIOD ADJMT";#N/A,#N/A,FALSE,"PRIOR PERIOD ADJMT";"PPJOURNALENTRY",#N/A,FALSE,"PRIOR PERIOD ADJMT"}</definedName>
    <definedName name="wrn.PPJOURNAL._.ENTRY." hidden="1">{"PPDEFERREDBAL",#N/A,FALSE,"PRIOR PERIOD ADJMT";#N/A,#N/A,FALSE,"PRIOR PERIOD ADJMT";"PPJOURNALENTRY",#N/A,FALSE,"PRIOR PERIOD ADJMT"}</definedName>
    <definedName name="wrn.PRINT." localSheetId="2" hidden="1">{"SUM",#N/A,FALSE,"SUM";"BASE",#N/A,FALSE,"BASE";"RIDERS",#N/A,FALSE,"RIDERS";"ROLL_IN1",#N/A,FALSE,"ROLL_IN1";"ROLL_IN2",#N/A,FALSE,"ROLL_IN2";"RATECASE",#N/A,FALSE,"RATECASE";"ECA",#N/A,FALSE,"ECA";"ISOA",#N/A,FALSE,"ISOA";"FERCPUC1",#N/A,FALSE,"FERCPUC1";"FERCPUC2",#N/A,FALSE,"FERCPUC2";"FERCPUC3",#N/A,FALSE,"FERCPUC3";"PEAKING",#N/A,FALSE,"PEAKING";"OMEXP",#N/A,FALSE,"O&amp;MEXP";"FERCPUC4",#N/A,FALSE,"FERCPUC4";"DISTLOSS",#N/A,FALSE,"DISTLOSS";"PPENG",#N/A,FALSE,"PPENG%";"PPANAL",#N/A,FALSE,"PPANAL";"PPADJ",#N/A,FALSE,"PPADJ2";"QFADJ",#N/A,FALSE,"QFADJ";"FUELADJ",#N/A,FALSE,"FUELADJ";"FUELADJ2",#N/A,FALSE,"FUELADJ2";"DSM",#N/A,FALSE,"DSM";"WHEELDET",#N/A,FALSE,"WHEELDET";"WHEELING",#N/A,FALSE,"WHEELING";"REBILL",#N/A,FALSE,"REBILL";"CENTER",#N/A,FALSE,"CENTER";"BURLJULE",#N/A,FALSE,"BURLJULE";"IREA",#N/A,FALSE,"IREA";"HCEA",#N/A,FALSE,"HCEA";"GVRPL",#N/A,FALSE,"GVRPL";"YVEA",#N/A,FALSE,"YVEA";"WESTPLAINS",#N/A,FALSE,"WESTPLAINS"}</definedName>
    <definedName name="wrn.PRINT." hidden="1">{"SUM",#N/A,FALSE,"SUM";"BASE",#N/A,FALSE,"BASE";"RIDERS",#N/A,FALSE,"RIDERS";"ROLL_IN1",#N/A,FALSE,"ROLL_IN1";"ROLL_IN2",#N/A,FALSE,"ROLL_IN2";"RATECASE",#N/A,FALSE,"RATECASE";"ECA",#N/A,FALSE,"ECA";"ISOA",#N/A,FALSE,"ISOA";"FERCPUC1",#N/A,FALSE,"FERCPUC1";"FERCPUC2",#N/A,FALSE,"FERCPUC2";"FERCPUC3",#N/A,FALSE,"FERCPUC3";"PEAKING",#N/A,FALSE,"PEAKING";"OMEXP",#N/A,FALSE,"O&amp;MEXP";"FERCPUC4",#N/A,FALSE,"FERCPUC4";"DISTLOSS",#N/A,FALSE,"DISTLOSS";"PPENG",#N/A,FALSE,"PPENG%";"PPANAL",#N/A,FALSE,"PPANAL";"PPADJ",#N/A,FALSE,"PPADJ2";"QFADJ",#N/A,FALSE,"QFADJ";"FUELADJ",#N/A,FALSE,"FUELADJ";"FUELADJ2",#N/A,FALSE,"FUELADJ2";"DSM",#N/A,FALSE,"DSM";"WHEELDET",#N/A,FALSE,"WHEELDET";"WHEELING",#N/A,FALSE,"WHEELING";"REBILL",#N/A,FALSE,"REBILL";"CENTER",#N/A,FALSE,"CENTER";"BURLJULE",#N/A,FALSE,"BURLJULE";"IREA",#N/A,FALSE,"IREA";"HCEA",#N/A,FALSE,"HCEA";"GVRPL",#N/A,FALSE,"GVRPL";"YVEA",#N/A,FALSE,"YVEA";"WESTPLAINS",#N/A,FALSE,"WESTPLAINS"}</definedName>
    <definedName name="wrn.PRIOR._.PERIOD._.ADJMT." localSheetId="2" hidden="1">{#N/A,#N/A,FALSE,"PRIOR PERIOD ADJMT"}</definedName>
    <definedName name="wrn.PRIOR._.PERIOD._.ADJMT." localSheetId="0" hidden="1">{#N/A,#N/A,FALSE,"PRIOR PERIOD ADJMT"}</definedName>
    <definedName name="wrn.PRIOR._.PERIOD._.ADJMT." hidden="1">{#N/A,#N/A,FALSE,"PRIOR PERIOD ADJMT"}</definedName>
    <definedName name="wrn.Production." localSheetId="2" hidden="1">{"Production",#N/A,FALSE,"Electric O&amp;M Functionalization"}</definedName>
    <definedName name="wrn.Production." localSheetId="0" hidden="1">{"Production",#N/A,FALSE,"Electric O&amp;M Functionalization"}</definedName>
    <definedName name="wrn.Production." hidden="1">{"Production",#N/A,FALSE,"Electric O&amp;M Functionalization"}</definedName>
    <definedName name="wrn.Schedules._.1._.thru._.25." localSheetId="2" hidden="1">{"Schedule 6",#N/A,FALSE,"Amortizations";"Schedule 9",#N/A,FALSE,"Amortizations";"Schedule 12",#N/A,FALSE,"Amortizations";"Schedule 13",#N/A,FALSE,"Amortizations";"Schedule 14",#N/A,FALSE,"Amortizations";"Schedule 15",#N/A,FALSE,"Amortizations";"Schedule 16",#N/A,FALSE,"Amortizations";"Schedule 17",#N/A,FALSE,"Amortizations";"Schedule 18",#N/A,FALSE,"Amortizations";"Schedule 19",#N/A,FALSE,"Amortizations";"Schedule 20",#N/A,FALSE,"Amortizations";"Schedule 21",#N/A,FALSE,"Amortizations";"Schedule 22",#N/A,FALSE,"Amortizations";"Schedule 24",#N/A,FALSE,"Amortizations";"Schedule 25",#N/A,FALSE,"Amortizations"}</definedName>
    <definedName name="wrn.Schedules._.1._.thru._.25." hidden="1">{"Schedule 6",#N/A,FALSE,"Amortizations";"Schedule 9",#N/A,FALSE,"Amortizations";"Schedule 12",#N/A,FALSE,"Amortizations";"Schedule 13",#N/A,FALSE,"Amortizations";"Schedule 14",#N/A,FALSE,"Amortizations";"Schedule 15",#N/A,FALSE,"Amortizations";"Schedule 16",#N/A,FALSE,"Amortizations";"Schedule 17",#N/A,FALSE,"Amortizations";"Schedule 18",#N/A,FALSE,"Amortizations";"Schedule 19",#N/A,FALSE,"Amortizations";"Schedule 20",#N/A,FALSE,"Amortizations";"Schedule 21",#N/A,FALSE,"Amortizations";"Schedule 22",#N/A,FALSE,"Amortizations";"Schedule 24",#N/A,FALSE,"Amortizations";"Schedule 25",#N/A,FALSE,"Amortizations"}</definedName>
    <definedName name="wrn.Schedules._.26._.thru._.end." localSheetId="2" hidden="1">{"Schedule 26",#N/A,FALSE,"Amortizations";"Schedule 26A",#N/A,FALSE,"Adjust to ICA Base";"Schedule 27",#N/A,FALSE,"Amortizations";"Schedule 28",#N/A,FALSE,"Amortizations";"Schedule 29",#N/A,FALSE,"Amortizations";"Schedule 30",#N/A,FALSE,"Amortizations";"Schedule 31",#N/A,FALSE,"Amortizations";"Schedule 32",#N/A,FALSE,"Amortizations";"Schedule 33",#N/A,FALSE,"Amortizations";"Schedule 34",#N/A,FALSE,"Amortizations";"Schedule 35",#N/A,FALSE,"Amortizations";"Schedule 36",#N/A,FALSE,"Amortizations";"Schedule 37",#N/A,FALSE,"Amortizations";"Schedule 38",#N/A,FALSE,"Amortizations";"Schedule 39",#N/A,FALSE,"Amortizations";"Schedule 40",#N/A,FALSE,"Amortizations";"Schedule 41",#N/A,FALSE,"Amortizations";"Schedule 42",#N/A,FALSE,"Amortizations";"Schedule 43",#N/A,FALSE,"Amortizations";"Schedule 44",#N/A,FALSE,"Amortizations";"Schedule 45",#N/A,FALSE,"Amortizations";"Schedule 46",#N/A,FALSE,"Thermal Revenue";"Schedule 49",#N/A,FALSE,"Storm Expenses";"Schedule 50",#N/A,FALSE,"A&amp;G Adjustments"}</definedName>
    <definedName name="wrn.Schedules._.26._.thru._.end." hidden="1">{"Schedule 26",#N/A,FALSE,"Amortizations";"Schedule 26A",#N/A,FALSE,"Adjust to ICA Base";"Schedule 27",#N/A,FALSE,"Amortizations";"Schedule 28",#N/A,FALSE,"Amortizations";"Schedule 29",#N/A,FALSE,"Amortizations";"Schedule 30",#N/A,FALSE,"Amortizations";"Schedule 31",#N/A,FALSE,"Amortizations";"Schedule 32",#N/A,FALSE,"Amortizations";"Schedule 33",#N/A,FALSE,"Amortizations";"Schedule 34",#N/A,FALSE,"Amortizations";"Schedule 35",#N/A,FALSE,"Amortizations";"Schedule 36",#N/A,FALSE,"Amortizations";"Schedule 37",#N/A,FALSE,"Amortizations";"Schedule 38",#N/A,FALSE,"Amortizations";"Schedule 39",#N/A,FALSE,"Amortizations";"Schedule 40",#N/A,FALSE,"Amortizations";"Schedule 41",#N/A,FALSE,"Amortizations";"Schedule 42",#N/A,FALSE,"Amortizations";"Schedule 43",#N/A,FALSE,"Amortizations";"Schedule 44",#N/A,FALSE,"Amortizations";"Schedule 45",#N/A,FALSE,"Amortizations";"Schedule 46",#N/A,FALSE,"Thermal Revenue";"Schedule 49",#N/A,FALSE,"Storm Expenses";"Schedule 50",#N/A,FALSE,"A&amp;G Adjustments"}</definedName>
    <definedName name="wrn.Texas." localSheetId="2" hidden="1">{"Texas Rate Base",#N/A,FALSE,"Texas";"TXNOE",#N/A,FALSE,"Texas"}</definedName>
    <definedName name="wrn.Texas." hidden="1">{"Texas Rate Base",#N/A,FALSE,"Texas";"TXNOE",#N/A,FALSE,"Texas"}</definedName>
    <definedName name="wrn.Total._.Company." localSheetId="2" hidden="1">{"Total Rate Base",#N/A,FALSE,"Total Company";"Total Net Operating Earnings",#N/A,FALSE,"Total Company"}</definedName>
    <definedName name="wrn.Total._.Company." hidden="1">{"Total Rate Base",#N/A,FALSE,"Total Company";"Total Net Operating Earnings",#N/A,FALSE,"Total Company"}</definedName>
    <definedName name="wrn.Transmission." localSheetId="2" hidden="1">{"Transmission",#N/A,FALSE,"Electric O&amp;M Functionalization"}</definedName>
    <definedName name="wrn.Transmission." localSheetId="0" hidden="1">{"Transmission",#N/A,FALSE,"Electric O&amp;M Functionalization"}</definedName>
    <definedName name="wrn.Transmission." hidden="1">{"Transmission",#N/A,FALSE,"Electric O&amp;M Functionalization"}</definedName>
    <definedName name="wrn.WORKCAP." localSheetId="2" hidden="1">{"WCCWCLL",#N/A,FALSE,"Sheet3";"PP",#N/A,FALSE,"Sheet3";"MAT1",#N/A,FALSE,"Sheet3";"MAT2",#N/A,FALSE,"Sheet3"}</definedName>
    <definedName name="wrn.WORKCAP." localSheetId="0" hidden="1">{"WCCWCLL",#N/A,FALSE,"Sheet3";"PP",#N/A,FALSE,"Sheet3";"MAT1",#N/A,FALSE,"Sheet3";"MAT2",#N/A,FALSE,"Sheet3"}</definedName>
    <definedName name="wrn.WORKCAP." hidden="1">{"WCCWCLL",#N/A,FALSE,"Sheet3";"PP",#N/A,FALSE,"Sheet3";"MAT1",#N/A,FALSE,"Sheet3";"MAT2",#N/A,FALSE,"Sheet3"}</definedName>
    <definedName name="wvu.DATABASE." localSheetId="2" hidden="1">{TRUE,TRUE,-1.25,-15.5,484.5,279.75,FALSE,FALSE,TRUE,TRUE,0,1,#N/A,1,#N/A,4.390946502057613,21.066666666666666,1,FALSE,FALSE,3,TRUE,1,FALSE,75,"Swvu.DATABASE.","ACwvu.DATABASE.",1,FALSE,FALSE,0.5,0.5,0.5,0.77,2,"","&amp;L&amp;""""&amp;8PREPARED: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localSheetId="0" hidden="1">{TRUE,TRUE,-1.25,-15.5,484.5,279.75,FALSE,FALSE,TRUE,TRUE,0,1,#N/A,1,#N/A,4.390946502057613,21.066666666666666,1,FALSE,FALSE,3,TRUE,1,FALSE,75,"Swvu.DATABASE.","ACwvu.DATABASE.",1,FALSE,FALSE,0.5,0.5,0.5,0.77,2,"","&amp;L&amp;""""&amp;8PREPARED: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DATABASE." hidden="1">{TRUE,TRUE,-1.25,-15.5,484.5,279.75,FALSE,FALSE,TRUE,TRUE,0,1,#N/A,1,#N/A,4.390946502057613,21.066666666666666,1,FALSE,FALSE,3,TRUE,1,FALSE,75,"Swvu.DATABASE.","ACwvu.DATABASE.",1,FALSE,FALSE,0.5,0.5,0.5,0.77,2,"","&amp;L&amp;""""&amp;8PREPARED: N. WINTER  &amp;D &amp;T&amp;C&amp;""""&amp;8&amp;P OF &amp;N&amp;R&amp;""""&amp;8J:INCTAX\94MTHEND\&amp;F",FALSE,FALSE,FALSE,FALSE,1,68,#N/A,#N/A,"=R6C1:R142C8","=R1:R5",#N/A,#N/A,FALSE,FALSE}</definedName>
    <definedName name="wvu.OP." localSheetId="2" hidden="1">{TRUE,TRUE,-1.25,-15.5,484.5,279.75,FALSE,FALSE,TRUE,TRUE,0,1,#N/A,1,#N/A,5.691056910569106,21.066666666666666,1,FALSE,FALSE,3,TRUE,1,FALSE,75,"Swvu.OP.","ACwvu.OP.",1,FALSE,FALSE,0.535,0.535,0,0.73,2,"","&amp;L&amp;""Courier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localSheetId="0" hidden="1">{TRUE,TRUE,-1.25,-15.5,484.5,279.75,FALSE,FALSE,TRUE,TRUE,0,1,#N/A,1,#N/A,5.691056910569106,21.066666666666666,1,FALSE,FALSE,3,TRUE,1,FALSE,75,"Swvu.OP.","ACwvu.OP.",1,FALSE,FALSE,0.535,0.535,0,0.73,2,"","&amp;L&amp;""Courier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OP." hidden="1">{TRUE,TRUE,-1.25,-15.5,484.5,279.75,FALSE,FALSE,TRUE,TRUE,0,1,#N/A,1,#N/A,5.691056910569106,21.066666666666666,1,FALSE,FALSE,3,TRUE,1,FALSE,75,"Swvu.OP.","ACwvu.OP.",1,FALSE,FALSE,0.535,0.535,0,0.73,2,"","&amp;L&amp;""Courier New""&amp;8PREPARED BY N. WINTER &amp;D &amp;T &amp;C&amp;""Courier New""&amp;8&amp;P OF &amp;N&amp;R&amp;""Courier New""&amp;8J:INCTAX\94MTHEND\&amp;F",FALSE,FALSE,FALSE,FALSE,1,#N/A,1,3,"=R11C1:R77C7","=R2:R10",#N/A,#N/A,FALSE,FALSE}</definedName>
    <definedName name="wvu.WP1." localSheetId="2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wvu.WP1." localSheetId="0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wvu.WP1." hidden="1">{TRUE,TRUE,-1.25,-15.5,484.5,279.75,FALSE,FALSE,TRUE,TRUE,0,3,#N/A,1,#N/A,6.545454545454545,15.55,1,FALSE,FALSE,3,TRUE,1,FALSE,100,"Swvu.WP1.","ACwvu.WP1.",1,FALSE,FALSE,0.25,0.25,0.25,0.25,1,"","&amp;L&amp;D &amp;T NBW&amp;C&amp;P&amp;R&amp;F",FALSE,FALSE,FALSE,FALSE,1,100,#N/A,#N/A,FALSE,FALSE,#N/A,#N/A,FALSE,FALSE}</definedName>
    <definedName name="X" localSheetId="2" hidden="1">{"New Mexico Rate Base",#N/A,FALSE,"New Mexico";"New Mexico Net Operating Earnings",#N/A,FALSE,"New Mexico";"New Mexico Retail Allocators",#N/A,FALSE,"New Mexico"}</definedName>
    <definedName name="X" hidden="1">{"New Mexico Rate Base",#N/A,FALSE,"New Mexico";"New Mexico Net Operating Earnings",#N/A,FALSE,"New Mexico";"New Mexico Retail Allocators",#N/A,FALSE,"New Mexico"}</definedName>
    <definedName name="Z_055ABE5A_5E06_11D2_8EED_0008C7BCAF29_.wvu.PrintArea" hidden="1">#REF!</definedName>
    <definedName name="Z_055ABE5A_5E06_11D2_8EED_0008C7BCAF29_.wvu.PrintTitles" hidden="1">#REF!</definedName>
    <definedName name="Z_055ABE69_5E06_11D2_8EED_0008C7BCAF29_.wvu.PrintArea" hidden="1">#REF!</definedName>
    <definedName name="Z_055ABE69_5E06_11D2_8EED_0008C7BCAF29_.wvu.PrintTitles" hidden="1">#REF!</definedName>
    <definedName name="Z_055ABE76_5E06_11D2_8EED_0008C7BCAF29_.wvu.PrintArea" hidden="1">#REF!</definedName>
    <definedName name="Z_055ABE76_5E06_11D2_8EED_0008C7BCAF29_.wvu.PrintTitles" hidden="1">#REF!,#REF!</definedName>
    <definedName name="Z_055ABE84_5E06_11D2_8EED_0008C7BCAF29_.wvu.PrintArea" hidden="1">#REF!</definedName>
    <definedName name="Z_055ABE84_5E06_11D2_8EED_0008C7BCAF29_.wvu.PrintTitles" hidden="1">#REF!</definedName>
    <definedName name="Z_055ABE93_5E06_11D2_8EED_0008C7BCAF29_.wvu.PrintArea" hidden="1">#REF!</definedName>
    <definedName name="Z_055ABE93_5E06_11D2_8EED_0008C7BCAF29_.wvu.PrintTitles" hidden="1">#REF!</definedName>
    <definedName name="Z_055ABEA0_5E06_11D2_8EED_0008C7BCAF29_.wvu.PrintArea" hidden="1">#REF!</definedName>
    <definedName name="Z_055ABEA0_5E06_11D2_8EED_0008C7BCAF29_.wvu.PrintTitles" hidden="1">#REF!,#REF!</definedName>
    <definedName name="Z_05DE23E1_1046_11D2_8E70_0008C77C0743_.wvu.PrintArea" hidden="1">#REF!</definedName>
    <definedName name="Z_05DE23E1_1046_11D2_8E70_0008C77C0743_.wvu.PrintTitles" hidden="1">#REF!,#REF!</definedName>
    <definedName name="Z_05DE23E4_1046_11D2_8E70_0008C77C0743_.wvu.PrintArea" hidden="1">#REF!</definedName>
    <definedName name="Z_05DE23E4_1046_11D2_8E70_0008C77C0743_.wvu.PrintTitles" hidden="1">#REF!</definedName>
    <definedName name="Z_05DE23E9_1046_11D2_8E70_0008C77C0743_.wvu.PrintArea" hidden="1">#REF!</definedName>
    <definedName name="Z_05DE23E9_1046_11D2_8E70_0008C77C0743_.wvu.PrintTitles" hidden="1">#REF!,#REF!</definedName>
    <definedName name="Z_05DE23EB_1046_11D2_8E70_0008C77C0743_.wvu.PrintArea" hidden="1">#REF!</definedName>
    <definedName name="Z_05DE23EB_1046_11D2_8E70_0008C77C0743_.wvu.PrintTitles" hidden="1">#REF!,#REF!</definedName>
    <definedName name="Z_05DE23EE_1046_11D2_8E70_0008C77C0743_.wvu.PrintArea" hidden="1">#REF!</definedName>
    <definedName name="Z_05DE23EE_1046_11D2_8E70_0008C77C0743_.wvu.PrintTitles" hidden="1">#REF!</definedName>
    <definedName name="Z_05DE23F3_1046_11D2_8E70_0008C77C0743_.wvu.PrintArea" hidden="1">#REF!</definedName>
    <definedName name="Z_05DE23F3_1046_11D2_8E70_0008C77C0743_.wvu.PrintTitles" hidden="1">#REF!,#REF!</definedName>
    <definedName name="Z_05DE23F6_1046_11D2_8E70_0008C77C0743_.wvu.PrintArea" hidden="1">#REF!</definedName>
    <definedName name="Z_05DE23F6_1046_11D2_8E70_0008C77C0743_.wvu.PrintTitles" hidden="1">#REF!,#REF!</definedName>
    <definedName name="Z_0CE6A482_5DEF_11D2_8EC3_0008C77C0743_.wvu.PrintArea" hidden="1">#REF!</definedName>
    <definedName name="Z_0CE6A482_5DEF_11D2_8EC3_0008C77C0743_.wvu.PrintTitles" hidden="1">#REF!</definedName>
    <definedName name="Z_0CE6A491_5DEF_11D2_8EC3_0008C77C0743_.wvu.PrintArea" hidden="1">#REF!</definedName>
    <definedName name="Z_0CE6A491_5DEF_11D2_8EC3_0008C77C0743_.wvu.PrintTitles" hidden="1">#REF!</definedName>
    <definedName name="Z_0CE6A49E_5DEF_11D2_8EC3_0008C77C0743_.wvu.PrintArea" hidden="1">#REF!</definedName>
    <definedName name="Z_0CE6A49E_5DEF_11D2_8EC3_0008C77C0743_.wvu.PrintTitles" hidden="1">#REF!,#REF!</definedName>
    <definedName name="Z_0CE6A4AB_5DEF_11D2_8EC3_0008C77C0743_.wvu.PrintArea" hidden="1">#REF!</definedName>
    <definedName name="Z_0CE6A4AB_5DEF_11D2_8EC3_0008C77C0743_.wvu.PrintTitles" hidden="1">#REF!</definedName>
    <definedName name="Z_0CE6A4BA_5DEF_11D2_8EC3_0008C77C0743_.wvu.PrintArea" hidden="1">#REF!</definedName>
    <definedName name="Z_0CE6A4BA_5DEF_11D2_8EC3_0008C77C0743_.wvu.PrintTitles" hidden="1">#REF!</definedName>
    <definedName name="Z_0CE6A4C7_5DEF_11D2_8EC3_0008C77C0743_.wvu.PrintArea" hidden="1">#REF!</definedName>
    <definedName name="Z_0CE6A4C7_5DEF_11D2_8EC3_0008C77C0743_.wvu.PrintTitles" hidden="1">#REF!,#REF!</definedName>
    <definedName name="Z_0CE6A4D4_5DEF_11D2_8EC3_0008C77C0743_.wvu.PrintArea" hidden="1">#REF!</definedName>
    <definedName name="Z_0CE6A4D4_5DEF_11D2_8EC3_0008C77C0743_.wvu.PrintTitles" hidden="1">#REF!</definedName>
    <definedName name="Z_0CE6A4E3_5DEF_11D2_8EC3_0008C77C0743_.wvu.PrintArea" hidden="1">#REF!</definedName>
    <definedName name="Z_0CE6A4E3_5DEF_11D2_8EC3_0008C77C0743_.wvu.PrintTitles" hidden="1">#REF!</definedName>
    <definedName name="Z_0CE6A4F0_5DEF_11D2_8EC3_0008C77C0743_.wvu.PrintArea" hidden="1">#REF!</definedName>
    <definedName name="Z_0CE6A4F0_5DEF_11D2_8EC3_0008C77C0743_.wvu.PrintTitles" hidden="1">#REF!,#REF!</definedName>
    <definedName name="Z_0CE6A4FD_5DEF_11D2_8EC3_0008C77C0743_.wvu.PrintArea" hidden="1">#REF!</definedName>
    <definedName name="Z_0CE6A4FD_5DEF_11D2_8EC3_0008C77C0743_.wvu.PrintTitles" hidden="1">#REF!</definedName>
    <definedName name="Z_0CE6A50C_5DEF_11D2_8EC3_0008C77C0743_.wvu.PrintArea" hidden="1">#REF!</definedName>
    <definedName name="Z_0CE6A50C_5DEF_11D2_8EC3_0008C77C0743_.wvu.PrintTitles" hidden="1">#REF!</definedName>
    <definedName name="Z_0CE6A519_5DEF_11D2_8EC3_0008C77C0743_.wvu.PrintArea" hidden="1">#REF!</definedName>
    <definedName name="Z_0CE6A519_5DEF_11D2_8EC3_0008C77C0743_.wvu.PrintTitles" hidden="1">#REF!,#REF!</definedName>
    <definedName name="Z_0E8DEF60_5D61_11D2_8EEB_0008C7BCAF29_.wvu.PrintArea" hidden="1">#REF!</definedName>
    <definedName name="Z_0E8DEF60_5D61_11D2_8EEB_0008C7BCAF29_.wvu.PrintTitles" hidden="1">#REF!,#REF!</definedName>
    <definedName name="Z_0E8DEF63_5D61_11D2_8EEB_0008C7BCAF29_.wvu.PrintArea" hidden="1">#REF!</definedName>
    <definedName name="Z_0E8DEF63_5D61_11D2_8EEB_0008C7BCAF29_.wvu.PrintTitles" hidden="1">#REF!</definedName>
    <definedName name="Z_0E8DEF68_5D61_11D2_8EEB_0008C7BCAF29_.wvu.PrintArea" hidden="1">#REF!</definedName>
    <definedName name="Z_0E8DEF68_5D61_11D2_8EEB_0008C7BCAF29_.wvu.PrintTitles" hidden="1">#REF!,#REF!</definedName>
    <definedName name="Z_0E8DEF6A_5D61_11D2_8EEB_0008C7BCAF29_.wvu.PrintArea" hidden="1">#REF!</definedName>
    <definedName name="Z_0E8DEF6A_5D61_11D2_8EEB_0008C7BCAF29_.wvu.PrintTitles" hidden="1">#REF!,#REF!</definedName>
    <definedName name="Z_0E8DEF6D_5D61_11D2_8EEB_0008C7BCAF29_.wvu.PrintArea" hidden="1">#REF!</definedName>
    <definedName name="Z_0E8DEF6D_5D61_11D2_8EEB_0008C7BCAF29_.wvu.PrintTitles" hidden="1">#REF!</definedName>
    <definedName name="Z_0E8DEF72_5D61_11D2_8EEB_0008C7BCAF29_.wvu.PrintArea" hidden="1">#REF!</definedName>
    <definedName name="Z_0E8DEF72_5D61_11D2_8EEB_0008C7BCAF29_.wvu.PrintTitles" hidden="1">#REF!,#REF!</definedName>
    <definedName name="Z_0E8DEF75_5D61_11D2_8EEB_0008C7BCAF29_.wvu.PrintArea" hidden="1">#REF!</definedName>
    <definedName name="Z_0E8DEF75_5D61_11D2_8EEB_0008C7BCAF29_.wvu.PrintTitles" hidden="1">#REF!,#REF!</definedName>
    <definedName name="Z_179EFDC8_A1B1_11D3_8FA9_0008C7809E09_.wvu.PrintArea" hidden="1">#REF!</definedName>
    <definedName name="Z_179EFDC8_A1B1_11D3_8FA9_0008C7809E09_.wvu.PrintTitles" hidden="1">#REF!,#REF!</definedName>
    <definedName name="Z_179EFDC9_A1B1_11D3_8FA9_0008C7809E09_.wvu.PrintArea" hidden="1">#REF!</definedName>
    <definedName name="Z_179EFDC9_A1B1_11D3_8FA9_0008C7809E09_.wvu.PrintTitles" hidden="1">#REF!,#REF!</definedName>
    <definedName name="Z_179EFDCA_A1B1_11D3_8FA9_0008C7809E09_.wvu.PrintArea" hidden="1">#REF!</definedName>
    <definedName name="Z_179EFDCA_A1B1_11D3_8FA9_0008C7809E09_.wvu.PrintTitles" hidden="1">#REF!,#REF!</definedName>
    <definedName name="Z_179EFDCB_A1B1_11D3_8FA9_0008C7809E09_.wvu.PrintArea" hidden="1">#REF!</definedName>
    <definedName name="Z_179EFDCB_A1B1_11D3_8FA9_0008C7809E09_.wvu.PrintTitles" hidden="1">#REF!,#REF!</definedName>
    <definedName name="Z_179EFDCC_A1B1_11D3_8FA9_0008C7809E09_.wvu.PrintArea" hidden="1">#REF!</definedName>
    <definedName name="Z_179EFDCC_A1B1_11D3_8FA9_0008C7809E09_.wvu.PrintTitles" hidden="1">#REF!,#REF!</definedName>
    <definedName name="Z_179EFDCD_A1B1_11D3_8FA9_0008C7809E09_.wvu.PrintArea" hidden="1">#REF!</definedName>
    <definedName name="Z_179EFDCD_A1B1_11D3_8FA9_0008C7809E09_.wvu.PrintTitles" hidden="1">#REF!,#REF!</definedName>
    <definedName name="Z_179EFDCE_A1B1_11D3_8FA9_0008C7809E09_.wvu.PrintArea" hidden="1">#REF!</definedName>
    <definedName name="Z_179EFDCE_A1B1_11D3_8FA9_0008C7809E09_.wvu.PrintTitles" hidden="1">#REF!,#REF!</definedName>
    <definedName name="Z_179EFDCF_A1B1_11D3_8FA9_0008C7809E09_.wvu.PrintArea" hidden="1">#REF!</definedName>
    <definedName name="Z_179EFDCF_A1B1_11D3_8FA9_0008C7809E09_.wvu.PrintTitles" hidden="1">#REF!,#REF!</definedName>
    <definedName name="Z_179EFDD0_A1B1_11D3_8FA9_0008C7809E09_.wvu.PrintArea" hidden="1">#REF!</definedName>
    <definedName name="Z_179EFDD0_A1B1_11D3_8FA9_0008C7809E09_.wvu.PrintTitles" hidden="1">#REF!,#REF!</definedName>
    <definedName name="Z_179EFDD1_A1B1_11D3_8FA9_0008C7809E09_.wvu.PrintArea" hidden="1">#REF!</definedName>
    <definedName name="Z_179EFDD1_A1B1_11D3_8FA9_0008C7809E09_.wvu.PrintTitles" hidden="1">#REF!,#REF!</definedName>
    <definedName name="Z_179EFDD2_A1B1_11D3_8FA9_0008C7809E09_.wvu.PrintArea" hidden="1">#REF!</definedName>
    <definedName name="Z_179EFDD2_A1B1_11D3_8FA9_0008C7809E09_.wvu.PrintTitles" hidden="1">#REF!,#REF!</definedName>
    <definedName name="Z_179EFDD3_A1B1_11D3_8FA9_0008C7809E09_.wvu.PrintArea" hidden="1">#REF!</definedName>
    <definedName name="Z_179EFDD3_A1B1_11D3_8FA9_0008C7809E09_.wvu.PrintTitles" hidden="1">#REF!,#REF!</definedName>
    <definedName name="Z_179EFDD4_A1B1_11D3_8FA9_0008C7809E09_.wvu.PrintArea" hidden="1">#REF!</definedName>
    <definedName name="Z_179EFDD4_A1B1_11D3_8FA9_0008C7809E09_.wvu.PrintTitles" hidden="1">#REF!,#REF!</definedName>
    <definedName name="Z_179EFDD5_A1B1_11D3_8FA9_0008C7809E09_.wvu.PrintArea" hidden="1">#REF!</definedName>
    <definedName name="Z_179EFDD5_A1B1_11D3_8FA9_0008C7809E09_.wvu.PrintTitles" hidden="1">#REF!,#REF!</definedName>
    <definedName name="Z_179EFDD6_A1B1_11D3_8FA9_0008C7809E09_.wvu.PrintArea" hidden="1">#REF!</definedName>
    <definedName name="Z_179EFDD6_A1B1_11D3_8FA9_0008C7809E09_.wvu.PrintTitles" hidden="1">#REF!,#REF!</definedName>
    <definedName name="Z_179EFDD7_A1B1_11D3_8FA9_0008C7809E09_.wvu.PrintArea" hidden="1">#REF!</definedName>
    <definedName name="Z_179EFDD7_A1B1_11D3_8FA9_0008C7809E09_.wvu.PrintTitles" hidden="1">#REF!,#REF!</definedName>
    <definedName name="Z_179EFDD8_A1B1_11D3_8FA9_0008C7809E09_.wvu.PrintArea" hidden="1">#REF!</definedName>
    <definedName name="Z_179EFDD8_A1B1_11D3_8FA9_0008C7809E09_.wvu.PrintTitles" hidden="1">#REF!,#REF!</definedName>
    <definedName name="Z_179EFDD9_A1B1_11D3_8FA9_0008C7809E09_.wvu.PrintArea" hidden="1">#REF!</definedName>
    <definedName name="Z_179EFDD9_A1B1_11D3_8FA9_0008C7809E09_.wvu.PrintTitles" hidden="1">#REF!,#REF!</definedName>
    <definedName name="Z_179EFDDA_A1B1_11D3_8FA9_0008C7809E09_.wvu.PrintArea" hidden="1">#REF!</definedName>
    <definedName name="Z_179EFDDA_A1B1_11D3_8FA9_0008C7809E09_.wvu.PrintTitles" hidden="1">#REF!,#REF!</definedName>
    <definedName name="Z_179EFDDB_A1B1_11D3_8FA9_0008C7809E09_.wvu.PrintArea" hidden="1">#REF!</definedName>
    <definedName name="Z_179EFDDB_A1B1_11D3_8FA9_0008C7809E09_.wvu.PrintTitles" hidden="1">#REF!,#REF!</definedName>
    <definedName name="Z_179EFDDC_A1B1_11D3_8FA9_0008C7809E09_.wvu.PrintArea" hidden="1">#REF!</definedName>
    <definedName name="Z_179EFDDC_A1B1_11D3_8FA9_0008C7809E09_.wvu.PrintTitles" hidden="1">#REF!,#REF!</definedName>
    <definedName name="Z_179EFDDD_A1B1_11D3_8FA9_0008C7809E09_.wvu.PrintArea" hidden="1">#REF!</definedName>
    <definedName name="Z_179EFDDD_A1B1_11D3_8FA9_0008C7809E09_.wvu.PrintTitles" hidden="1">#REF!,#REF!</definedName>
    <definedName name="Z_179EFDDE_A1B1_11D3_8FA9_0008C7809E09_.wvu.PrintArea" hidden="1">#REF!</definedName>
    <definedName name="Z_179EFDDE_A1B1_11D3_8FA9_0008C7809E09_.wvu.PrintTitles" hidden="1">#REF!,#REF!</definedName>
    <definedName name="Z_179EFDDF_A1B1_11D3_8FA9_0008C7809E09_.wvu.PrintArea" hidden="1">#REF!</definedName>
    <definedName name="Z_179EFDDF_A1B1_11D3_8FA9_0008C7809E09_.wvu.PrintTitles" hidden="1">#REF!,#REF!</definedName>
    <definedName name="Z_179EFDE0_A1B1_11D3_8FA9_0008C7809E09_.wvu.PrintArea" hidden="1">#REF!</definedName>
    <definedName name="Z_179EFDE0_A1B1_11D3_8FA9_0008C7809E09_.wvu.PrintTitles" hidden="1">#REF!,#REF!</definedName>
    <definedName name="Z_179EFDE1_A1B1_11D3_8FA9_0008C7809E09_.wvu.PrintArea" hidden="1">#REF!</definedName>
    <definedName name="Z_179EFDE1_A1B1_11D3_8FA9_0008C7809E09_.wvu.PrintTitles" hidden="1">#REF!,#REF!</definedName>
    <definedName name="Z_179EFDE2_A1B1_11D3_8FA9_0008C7809E09_.wvu.PrintArea" hidden="1">#REF!</definedName>
    <definedName name="Z_179EFDE2_A1B1_11D3_8FA9_0008C7809E09_.wvu.PrintTitles" hidden="1">#REF!,#REF!</definedName>
    <definedName name="Z_179EFDE3_A1B1_11D3_8FA9_0008C7809E09_.wvu.PrintArea" hidden="1">#REF!</definedName>
    <definedName name="Z_179EFDE3_A1B1_11D3_8FA9_0008C7809E09_.wvu.PrintTitles" hidden="1">#REF!,#REF!</definedName>
    <definedName name="Z_179EFDE4_A1B1_11D3_8FA9_0008C7809E09_.wvu.PrintArea" hidden="1">#REF!</definedName>
    <definedName name="Z_179EFDE4_A1B1_11D3_8FA9_0008C7809E09_.wvu.PrintTitles" hidden="1">#REF!,#REF!</definedName>
    <definedName name="Z_179EFDE5_A1B1_11D3_8FA9_0008C7809E09_.wvu.PrintArea" hidden="1">#REF!</definedName>
    <definedName name="Z_179EFDE5_A1B1_11D3_8FA9_0008C7809E09_.wvu.PrintTitles" hidden="1">#REF!,#REF!</definedName>
    <definedName name="Z_179EFDE6_A1B1_11D3_8FA9_0008C7809E09_.wvu.PrintArea" hidden="1">#REF!</definedName>
    <definedName name="Z_179EFDE6_A1B1_11D3_8FA9_0008C7809E09_.wvu.PrintTitles" hidden="1">#REF!</definedName>
    <definedName name="Z_179EFDE7_A1B1_11D3_8FA9_0008C7809E09_.wvu.PrintArea" hidden="1">#REF!</definedName>
    <definedName name="Z_179EFDE7_A1B1_11D3_8FA9_0008C7809E09_.wvu.PrintTitles" hidden="1">#REF!</definedName>
    <definedName name="Z_179EFDE8_A1B1_11D3_8FA9_0008C7809E09_.wvu.PrintArea" hidden="1">#REF!</definedName>
    <definedName name="Z_179EFDE8_A1B1_11D3_8FA9_0008C7809E09_.wvu.PrintTitles" hidden="1">#REF!</definedName>
    <definedName name="Z_179EFDE9_A1B1_11D3_8FA9_0008C7809E09_.wvu.PrintArea" hidden="1">#REF!</definedName>
    <definedName name="Z_179EFDE9_A1B1_11D3_8FA9_0008C7809E09_.wvu.PrintTitles" hidden="1">#REF!</definedName>
    <definedName name="Z_179EFDEA_A1B1_11D3_8FA9_0008C7809E09_.wvu.PrintArea" hidden="1">#REF!</definedName>
    <definedName name="Z_179EFDEA_A1B1_11D3_8FA9_0008C7809E09_.wvu.PrintTitles" hidden="1">#REF!</definedName>
    <definedName name="Z_179EFDEB_A1B1_11D3_8FA9_0008C7809E09_.wvu.PrintArea" hidden="1">#REF!</definedName>
    <definedName name="Z_179EFDEB_A1B1_11D3_8FA9_0008C7809E09_.wvu.PrintTitles" hidden="1">#REF!</definedName>
    <definedName name="Z_179EFDEC_A1B1_11D3_8FA9_0008C7809E09_.wvu.PrintArea" hidden="1">#REF!</definedName>
    <definedName name="Z_179EFDEC_A1B1_11D3_8FA9_0008C7809E09_.wvu.PrintTitles" hidden="1">#REF!</definedName>
    <definedName name="Z_179EFDED_A1B1_11D3_8FA9_0008C7809E09_.wvu.PrintArea" hidden="1">#REF!</definedName>
    <definedName name="Z_179EFDED_A1B1_11D3_8FA9_0008C7809E09_.wvu.PrintTitles" hidden="1">#REF!</definedName>
    <definedName name="Z_179EFDEE_A1B1_11D3_8FA9_0008C7809E09_.wvu.PrintArea" hidden="1">#REF!</definedName>
    <definedName name="Z_179EFDEE_A1B1_11D3_8FA9_0008C7809E09_.wvu.PrintTitles" hidden="1">#REF!</definedName>
    <definedName name="Z_179EFDEF_A1B1_11D3_8FA9_0008C7809E09_.wvu.PrintArea" hidden="1">#REF!</definedName>
    <definedName name="Z_179EFDEF_A1B1_11D3_8FA9_0008C7809E09_.wvu.PrintTitles" hidden="1">#REF!</definedName>
    <definedName name="Z_179EFDF0_A1B1_11D3_8FA9_0008C7809E09_.wvu.PrintArea" hidden="1">#REF!</definedName>
    <definedName name="Z_179EFDF0_A1B1_11D3_8FA9_0008C7809E09_.wvu.PrintTitles" hidden="1">#REF!</definedName>
    <definedName name="Z_179EFDF1_A1B1_11D3_8FA9_0008C7809E09_.wvu.PrintArea" hidden="1">#REF!</definedName>
    <definedName name="Z_179EFDF1_A1B1_11D3_8FA9_0008C7809E09_.wvu.PrintTitles" hidden="1">#REF!</definedName>
    <definedName name="Z_179EFDF2_A1B1_11D3_8FA9_0008C7809E09_.wvu.PrintArea" hidden="1">#REF!</definedName>
    <definedName name="Z_179EFDF2_A1B1_11D3_8FA9_0008C7809E09_.wvu.PrintTitles" hidden="1">#REF!</definedName>
    <definedName name="Z_179EFDF3_A1B1_11D3_8FA9_0008C7809E09_.wvu.PrintArea" hidden="1">#REF!</definedName>
    <definedName name="Z_179EFDF3_A1B1_11D3_8FA9_0008C7809E09_.wvu.PrintTitles" hidden="1">#REF!,#REF!</definedName>
    <definedName name="Z_179EFDF4_A1B1_11D3_8FA9_0008C7809E09_.wvu.PrintArea" hidden="1">#REF!</definedName>
    <definedName name="Z_179EFDF4_A1B1_11D3_8FA9_0008C7809E09_.wvu.PrintTitles" hidden="1">#REF!,#REF!</definedName>
    <definedName name="Z_179EFDF5_A1B1_11D3_8FA9_0008C7809E09_.wvu.PrintArea" hidden="1">#REF!</definedName>
    <definedName name="Z_179EFDF5_A1B1_11D3_8FA9_0008C7809E09_.wvu.PrintTitles" hidden="1">#REF!,#REF!</definedName>
    <definedName name="Z_179EFDF6_A1B1_11D3_8FA9_0008C7809E09_.wvu.PrintArea" hidden="1">#REF!</definedName>
    <definedName name="Z_179EFDF6_A1B1_11D3_8FA9_0008C7809E09_.wvu.PrintTitles" hidden="1">#REF!,#REF!</definedName>
    <definedName name="Z_179EFDF7_A1B1_11D3_8FA9_0008C7809E09_.wvu.PrintArea" hidden="1">#REF!</definedName>
    <definedName name="Z_179EFDF7_A1B1_11D3_8FA9_0008C7809E09_.wvu.PrintTitles" hidden="1">#REF!,#REF!</definedName>
    <definedName name="Z_179EFDF8_A1B1_11D3_8FA9_0008C7809E09_.wvu.PrintArea" hidden="1">#REF!</definedName>
    <definedName name="Z_179EFDF8_A1B1_11D3_8FA9_0008C7809E09_.wvu.PrintTitles" hidden="1">#REF!,#REF!</definedName>
    <definedName name="Z_179EFDF9_A1B1_11D3_8FA9_0008C7809E09_.wvu.PrintArea" hidden="1">#REF!</definedName>
    <definedName name="Z_179EFDF9_A1B1_11D3_8FA9_0008C7809E09_.wvu.PrintTitles" hidden="1">#REF!,#REF!</definedName>
    <definedName name="Z_179EFDFA_A1B1_11D3_8FA9_0008C7809E09_.wvu.PrintArea" hidden="1">#REF!</definedName>
    <definedName name="Z_179EFDFA_A1B1_11D3_8FA9_0008C7809E09_.wvu.PrintTitles" hidden="1">#REF!,#REF!</definedName>
    <definedName name="Z_179EFDFB_A1B1_11D3_8FA9_0008C7809E09_.wvu.PrintArea" hidden="1">#REF!</definedName>
    <definedName name="Z_179EFDFB_A1B1_11D3_8FA9_0008C7809E09_.wvu.PrintTitles" hidden="1">#REF!,#REF!</definedName>
    <definedName name="Z_179EFDFC_A1B1_11D3_8FA9_0008C7809E09_.wvu.PrintArea" hidden="1">#REF!</definedName>
    <definedName name="Z_179EFDFC_A1B1_11D3_8FA9_0008C7809E09_.wvu.PrintTitles" hidden="1">#REF!,#REF!</definedName>
    <definedName name="Z_179EFDFD_A1B1_11D3_8FA9_0008C7809E09_.wvu.PrintArea" hidden="1">#REF!</definedName>
    <definedName name="Z_179EFDFD_A1B1_11D3_8FA9_0008C7809E09_.wvu.PrintTitles" hidden="1">#REF!,#REF!</definedName>
    <definedName name="Z_179EFDFE_A1B1_11D3_8FA9_0008C7809E09_.wvu.PrintArea" hidden="1">#REF!</definedName>
    <definedName name="Z_179EFDFE_A1B1_11D3_8FA9_0008C7809E09_.wvu.PrintTitles" hidden="1">#REF!,#REF!</definedName>
    <definedName name="Z_179EFDFF_A1B1_11D3_8FA9_0008C7809E09_.wvu.PrintArea" hidden="1">#REF!</definedName>
    <definedName name="Z_179EFDFF_A1B1_11D3_8FA9_0008C7809E09_.wvu.PrintTitles" hidden="1">#REF!,#REF!</definedName>
    <definedName name="Z_179EFE00_A1B1_11D3_8FA9_0008C7809E09_.wvu.PrintArea" hidden="1">#REF!</definedName>
    <definedName name="Z_179EFE00_A1B1_11D3_8FA9_0008C7809E09_.wvu.PrintTitles" hidden="1">#REF!,#REF!</definedName>
    <definedName name="Z_179EFE01_A1B1_11D3_8FA9_0008C7809E09_.wvu.PrintArea" hidden="1">#REF!</definedName>
    <definedName name="Z_179EFE01_A1B1_11D3_8FA9_0008C7809E09_.wvu.PrintTitles" hidden="1">#REF!,#REF!</definedName>
    <definedName name="Z_179EFE02_A1B1_11D3_8FA9_0008C7809E09_.wvu.PrintArea" hidden="1">#REF!</definedName>
    <definedName name="Z_179EFE02_A1B1_11D3_8FA9_0008C7809E09_.wvu.PrintTitles" hidden="1">#REF!,#REF!</definedName>
    <definedName name="Z_179EFE03_A1B1_11D3_8FA9_0008C7809E09_.wvu.PrintArea" hidden="1">#REF!</definedName>
    <definedName name="Z_179EFE03_A1B1_11D3_8FA9_0008C7809E09_.wvu.PrintTitles" hidden="1">#REF!,#REF!</definedName>
    <definedName name="Z_179EFE04_A1B1_11D3_8FA9_0008C7809E09_.wvu.PrintArea" hidden="1">#REF!</definedName>
    <definedName name="Z_179EFE04_A1B1_11D3_8FA9_0008C7809E09_.wvu.PrintTitles" hidden="1">#REF!,#REF!</definedName>
    <definedName name="Z_179EFE05_A1B1_11D3_8FA9_0008C7809E09_.wvu.PrintArea" hidden="1">#REF!</definedName>
    <definedName name="Z_179EFE05_A1B1_11D3_8FA9_0008C7809E09_.wvu.PrintTitles" hidden="1">#REF!,#REF!</definedName>
    <definedName name="Z_179EFE06_A1B1_11D3_8FA9_0008C7809E09_.wvu.PrintArea" hidden="1">#REF!</definedName>
    <definedName name="Z_179EFE06_A1B1_11D3_8FA9_0008C7809E09_.wvu.PrintTitles" hidden="1">#REF!,#REF!</definedName>
    <definedName name="Z_179EFE07_A1B1_11D3_8FA9_0008C7809E09_.wvu.PrintArea" hidden="1">#REF!</definedName>
    <definedName name="Z_179EFE07_A1B1_11D3_8FA9_0008C7809E09_.wvu.PrintTitles" hidden="1">#REF!,#REF!</definedName>
    <definedName name="Z_179EFE08_A1B1_11D3_8FA9_0008C7809E09_.wvu.PrintArea" hidden="1">#REF!</definedName>
    <definedName name="Z_179EFE08_A1B1_11D3_8FA9_0008C7809E09_.wvu.PrintTitles" hidden="1">#REF!,#REF!</definedName>
    <definedName name="Z_179EFE09_A1B1_11D3_8FA9_0008C7809E09_.wvu.PrintArea" hidden="1">#REF!</definedName>
    <definedName name="Z_179EFE09_A1B1_11D3_8FA9_0008C7809E09_.wvu.PrintTitles" hidden="1">#REF!,#REF!</definedName>
    <definedName name="Z_179EFE0A_A1B1_11D3_8FA9_0008C7809E09_.wvu.PrintArea" hidden="1">#REF!</definedName>
    <definedName name="Z_179EFE0A_A1B1_11D3_8FA9_0008C7809E09_.wvu.PrintTitles" hidden="1">#REF!,#REF!</definedName>
    <definedName name="Z_179EFE0B_A1B1_11D3_8FA9_0008C7809E09_.wvu.PrintArea" hidden="1">#REF!</definedName>
    <definedName name="Z_179EFE0B_A1B1_11D3_8FA9_0008C7809E09_.wvu.PrintTitles" hidden="1">#REF!,#REF!</definedName>
    <definedName name="Z_179EFE0C_A1B1_11D3_8FA9_0008C7809E09_.wvu.PrintArea" hidden="1">#REF!</definedName>
    <definedName name="Z_179EFE0C_A1B1_11D3_8FA9_0008C7809E09_.wvu.PrintTitles" hidden="1">#REF!,#REF!</definedName>
    <definedName name="Z_179EFE0D_A1B1_11D3_8FA9_0008C7809E09_.wvu.PrintArea" hidden="1">#REF!</definedName>
    <definedName name="Z_179EFE0D_A1B1_11D3_8FA9_0008C7809E09_.wvu.PrintTitles" hidden="1">#REF!,#REF!</definedName>
    <definedName name="Z_179EFE0E_A1B1_11D3_8FA9_0008C7809E09_.wvu.PrintArea" hidden="1">#REF!</definedName>
    <definedName name="Z_179EFE0E_A1B1_11D3_8FA9_0008C7809E09_.wvu.PrintTitles" hidden="1">#REF!,#REF!</definedName>
    <definedName name="Z_179EFE0F_A1B1_11D3_8FA9_0008C7809E09_.wvu.PrintArea" hidden="1">#REF!</definedName>
    <definedName name="Z_179EFE0F_A1B1_11D3_8FA9_0008C7809E09_.wvu.PrintTitles" hidden="1">#REF!,#REF!</definedName>
    <definedName name="Z_179EFE10_A1B1_11D3_8FA9_0008C7809E09_.wvu.PrintArea" hidden="1">#REF!</definedName>
    <definedName name="Z_179EFE10_A1B1_11D3_8FA9_0008C7809E09_.wvu.PrintTitles" hidden="1">#REF!,#REF!</definedName>
    <definedName name="Z_179EFE11_A1B1_11D3_8FA9_0008C7809E09_.wvu.PrintArea" hidden="1">#REF!</definedName>
    <definedName name="Z_179EFE11_A1B1_11D3_8FA9_0008C7809E09_.wvu.PrintTitles" hidden="1">#REF!,#REF!</definedName>
    <definedName name="Z_179EFE12_A1B1_11D3_8FA9_0008C7809E09_.wvu.PrintArea" hidden="1">#REF!</definedName>
    <definedName name="Z_179EFE12_A1B1_11D3_8FA9_0008C7809E09_.wvu.PrintTitles" hidden="1">#REF!,#REF!</definedName>
    <definedName name="Z_179EFE13_A1B1_11D3_8FA9_0008C7809E09_.wvu.PrintArea" hidden="1">#REF!</definedName>
    <definedName name="Z_179EFE13_A1B1_11D3_8FA9_0008C7809E09_.wvu.PrintTitles" hidden="1">#REF!,#REF!</definedName>
    <definedName name="Z_179EFE14_A1B1_11D3_8FA9_0008C7809E09_.wvu.PrintArea" hidden="1">#REF!</definedName>
    <definedName name="Z_179EFE14_A1B1_11D3_8FA9_0008C7809E09_.wvu.PrintTitles" hidden="1">#REF!,#REF!</definedName>
    <definedName name="Z_179EFE15_A1B1_11D3_8FA9_0008C7809E09_.wvu.PrintArea" hidden="1">#REF!</definedName>
    <definedName name="Z_179EFE15_A1B1_11D3_8FA9_0008C7809E09_.wvu.PrintTitles" hidden="1">#REF!,#REF!</definedName>
    <definedName name="Z_179EFE16_A1B1_11D3_8FA9_0008C7809E09_.wvu.PrintArea" hidden="1">#REF!</definedName>
    <definedName name="Z_179EFE16_A1B1_11D3_8FA9_0008C7809E09_.wvu.PrintTitles" hidden="1">#REF!,#REF!</definedName>
    <definedName name="Z_179EFE17_A1B1_11D3_8FA9_0008C7809E09_.wvu.PrintArea" hidden="1">#REF!</definedName>
    <definedName name="Z_179EFE17_A1B1_11D3_8FA9_0008C7809E09_.wvu.PrintTitles" hidden="1">#REF!,#REF!</definedName>
    <definedName name="Z_179EFE18_A1B1_11D3_8FA9_0008C7809E09_.wvu.PrintArea" hidden="1">#REF!</definedName>
    <definedName name="Z_179EFE18_A1B1_11D3_8FA9_0008C7809E09_.wvu.PrintTitles" hidden="1">#REF!,#REF!</definedName>
    <definedName name="Z_179EFE19_A1B1_11D3_8FA9_0008C7809E09_.wvu.PrintArea" hidden="1">#REF!</definedName>
    <definedName name="Z_179EFE19_A1B1_11D3_8FA9_0008C7809E09_.wvu.PrintTitles" hidden="1">#REF!,#REF!</definedName>
    <definedName name="Z_179EFE1A_A1B1_11D3_8FA9_0008C7809E09_.wvu.PrintArea" hidden="1">#REF!</definedName>
    <definedName name="Z_179EFE1A_A1B1_11D3_8FA9_0008C7809E09_.wvu.PrintTitles" hidden="1">#REF!,#REF!</definedName>
    <definedName name="Z_179EFE1B_A1B1_11D3_8FA9_0008C7809E09_.wvu.PrintArea" hidden="1">#REF!</definedName>
    <definedName name="Z_179EFE1B_A1B1_11D3_8FA9_0008C7809E09_.wvu.PrintTitles" hidden="1">#REF!,#REF!</definedName>
    <definedName name="Z_179EFE1C_A1B1_11D3_8FA9_0008C7809E09_.wvu.PrintArea" hidden="1">#REF!</definedName>
    <definedName name="Z_179EFE1C_A1B1_11D3_8FA9_0008C7809E09_.wvu.PrintTitles" hidden="1">#REF!,#REF!</definedName>
    <definedName name="Z_179EFE1D_A1B1_11D3_8FA9_0008C7809E09_.wvu.PrintArea" hidden="1">#REF!</definedName>
    <definedName name="Z_179EFE1D_A1B1_11D3_8FA9_0008C7809E09_.wvu.PrintTitles" hidden="1">#REF!,#REF!</definedName>
    <definedName name="Z_179EFE1E_A1B1_11D3_8FA9_0008C7809E09_.wvu.PrintArea" hidden="1">#REF!</definedName>
    <definedName name="Z_179EFE1E_A1B1_11D3_8FA9_0008C7809E09_.wvu.PrintTitles" hidden="1">#REF!,#REF!</definedName>
    <definedName name="Z_179EFE1F_A1B1_11D3_8FA9_0008C7809E09_.wvu.PrintArea" hidden="1">#REF!</definedName>
    <definedName name="Z_179EFE1F_A1B1_11D3_8FA9_0008C7809E09_.wvu.PrintTitles" hidden="1">#REF!,#REF!</definedName>
    <definedName name="Z_179EFE20_A1B1_11D3_8FA9_0008C7809E09_.wvu.PrintArea" hidden="1">#REF!</definedName>
    <definedName name="Z_179EFE20_A1B1_11D3_8FA9_0008C7809E09_.wvu.PrintTitles" hidden="1">#REF!,#REF!</definedName>
    <definedName name="Z_179EFE21_A1B1_11D3_8FA9_0008C7809E09_.wvu.PrintArea" hidden="1">#REF!</definedName>
    <definedName name="Z_179EFE21_A1B1_11D3_8FA9_0008C7809E09_.wvu.PrintTitles" hidden="1">#REF!,#REF!</definedName>
    <definedName name="Z_179EFE22_A1B1_11D3_8FA9_0008C7809E09_.wvu.PrintArea" hidden="1">#REF!</definedName>
    <definedName name="Z_179EFE22_A1B1_11D3_8FA9_0008C7809E09_.wvu.PrintTitles" hidden="1">#REF!,#REF!</definedName>
    <definedName name="Z_179EFE23_A1B1_11D3_8FA9_0008C7809E09_.wvu.PrintArea" hidden="1">#REF!</definedName>
    <definedName name="Z_179EFE23_A1B1_11D3_8FA9_0008C7809E09_.wvu.PrintTitles" hidden="1">#REF!,#REF!</definedName>
    <definedName name="Z_179EFE24_A1B1_11D3_8FA9_0008C7809E09_.wvu.PrintArea" hidden="1">#REF!</definedName>
    <definedName name="Z_179EFE24_A1B1_11D3_8FA9_0008C7809E09_.wvu.PrintTitles" hidden="1">#REF!,#REF!</definedName>
    <definedName name="Z_179EFE25_A1B1_11D3_8FA9_0008C7809E09_.wvu.PrintArea" hidden="1">#REF!</definedName>
    <definedName name="Z_179EFE25_A1B1_11D3_8FA9_0008C7809E09_.wvu.PrintTitles" hidden="1">#REF!,#REF!</definedName>
    <definedName name="Z_179EFE26_A1B1_11D3_8FA9_0008C7809E09_.wvu.PrintArea" hidden="1">#REF!</definedName>
    <definedName name="Z_179EFE26_A1B1_11D3_8FA9_0008C7809E09_.wvu.PrintTitles" hidden="1">#REF!,#REF!</definedName>
    <definedName name="Z_179EFE27_A1B1_11D3_8FA9_0008C7809E09_.wvu.PrintArea" hidden="1">#REF!</definedName>
    <definedName name="Z_179EFE27_A1B1_11D3_8FA9_0008C7809E09_.wvu.PrintTitles" hidden="1">#REF!,#REF!</definedName>
    <definedName name="Z_179EFE28_A1B1_11D3_8FA9_0008C7809E09_.wvu.PrintArea" hidden="1">#REF!</definedName>
    <definedName name="Z_179EFE28_A1B1_11D3_8FA9_0008C7809E09_.wvu.PrintTitles" hidden="1">#REF!,#REF!</definedName>
    <definedName name="Z_179EFE29_A1B1_11D3_8FA9_0008C7809E09_.wvu.PrintArea" hidden="1">#REF!</definedName>
    <definedName name="Z_179EFE29_A1B1_11D3_8FA9_0008C7809E09_.wvu.PrintTitles" hidden="1">#REF!,#REF!</definedName>
    <definedName name="Z_179EFE2A_A1B1_11D3_8FA9_0008C7809E09_.wvu.PrintArea" hidden="1">#REF!</definedName>
    <definedName name="Z_179EFE2A_A1B1_11D3_8FA9_0008C7809E09_.wvu.PrintTitles" hidden="1">#REF!,#REF!</definedName>
    <definedName name="Z_179EFE2B_A1B1_11D3_8FA9_0008C7809E09_.wvu.PrintArea" hidden="1">#REF!</definedName>
    <definedName name="Z_179EFE2B_A1B1_11D3_8FA9_0008C7809E09_.wvu.PrintTitles" hidden="1">#REF!,#REF!</definedName>
    <definedName name="Z_179EFE2C_A1B1_11D3_8FA9_0008C7809E09_.wvu.PrintArea" hidden="1">#REF!</definedName>
    <definedName name="Z_179EFE2C_A1B1_11D3_8FA9_0008C7809E09_.wvu.PrintTitles" hidden="1">#REF!,#REF!</definedName>
    <definedName name="Z_179EFE2D_A1B1_11D3_8FA9_0008C7809E09_.wvu.PrintArea" hidden="1">#REF!</definedName>
    <definedName name="Z_179EFE2D_A1B1_11D3_8FA9_0008C7809E09_.wvu.PrintTitles" hidden="1">#REF!,#REF!</definedName>
    <definedName name="Z_179EFE2E_A1B1_11D3_8FA9_0008C7809E09_.wvu.PrintArea" hidden="1">#REF!</definedName>
    <definedName name="Z_179EFE2E_A1B1_11D3_8FA9_0008C7809E09_.wvu.PrintTitles" hidden="1">#REF!,#REF!</definedName>
    <definedName name="Z_179EFE2F_A1B1_11D3_8FA9_0008C7809E09_.wvu.PrintArea" hidden="1">#REF!</definedName>
    <definedName name="Z_179EFE2F_A1B1_11D3_8FA9_0008C7809E09_.wvu.PrintTitles" hidden="1">#REF!</definedName>
    <definedName name="Z_179EFE30_A1B1_11D3_8FA9_0008C7809E09_.wvu.PrintArea" hidden="1">#REF!</definedName>
    <definedName name="Z_179EFE30_A1B1_11D3_8FA9_0008C7809E09_.wvu.PrintTitles" hidden="1">#REF!</definedName>
    <definedName name="Z_179EFE31_A1B1_11D3_8FA9_0008C7809E09_.wvu.PrintArea" hidden="1">#REF!</definedName>
    <definedName name="Z_179EFE31_A1B1_11D3_8FA9_0008C7809E09_.wvu.PrintTitles" hidden="1">#REF!</definedName>
    <definedName name="Z_179EFE32_A1B1_11D3_8FA9_0008C7809E09_.wvu.PrintArea" hidden="1">#REF!</definedName>
    <definedName name="Z_179EFE32_A1B1_11D3_8FA9_0008C7809E09_.wvu.PrintTitles" hidden="1">#REF!</definedName>
    <definedName name="Z_179EFE33_A1B1_11D3_8FA9_0008C7809E09_.wvu.PrintArea" hidden="1">#REF!</definedName>
    <definedName name="Z_179EFE33_A1B1_11D3_8FA9_0008C7809E09_.wvu.PrintTitles" hidden="1">#REF!</definedName>
    <definedName name="Z_179EFE34_A1B1_11D3_8FA9_0008C7809E09_.wvu.PrintArea" hidden="1">#REF!</definedName>
    <definedName name="Z_179EFE34_A1B1_11D3_8FA9_0008C7809E09_.wvu.PrintTitles" hidden="1">#REF!</definedName>
    <definedName name="Z_179EFE35_A1B1_11D3_8FA9_0008C7809E09_.wvu.PrintArea" hidden="1">#REF!</definedName>
    <definedName name="Z_179EFE35_A1B1_11D3_8FA9_0008C7809E09_.wvu.PrintTitles" hidden="1">#REF!</definedName>
    <definedName name="Z_179EFE36_A1B1_11D3_8FA9_0008C7809E09_.wvu.PrintArea" hidden="1">#REF!</definedName>
    <definedName name="Z_179EFE36_A1B1_11D3_8FA9_0008C7809E09_.wvu.PrintTitles" hidden="1">#REF!</definedName>
    <definedName name="Z_179EFE37_A1B1_11D3_8FA9_0008C7809E09_.wvu.PrintArea" hidden="1">#REF!</definedName>
    <definedName name="Z_179EFE37_A1B1_11D3_8FA9_0008C7809E09_.wvu.PrintTitles" hidden="1">#REF!</definedName>
    <definedName name="Z_179EFE38_A1B1_11D3_8FA9_0008C7809E09_.wvu.PrintArea" hidden="1">#REF!</definedName>
    <definedName name="Z_179EFE38_A1B1_11D3_8FA9_0008C7809E09_.wvu.PrintTitles" hidden="1">#REF!</definedName>
    <definedName name="Z_179EFE39_A1B1_11D3_8FA9_0008C7809E09_.wvu.PrintArea" hidden="1">#REF!</definedName>
    <definedName name="Z_179EFE39_A1B1_11D3_8FA9_0008C7809E09_.wvu.PrintTitles" hidden="1">#REF!</definedName>
    <definedName name="Z_179EFE3A_A1B1_11D3_8FA9_0008C7809E09_.wvu.PrintArea" hidden="1">#REF!</definedName>
    <definedName name="Z_179EFE3A_A1B1_11D3_8FA9_0008C7809E09_.wvu.PrintTitles" hidden="1">#REF!</definedName>
    <definedName name="Z_179EFE3B_A1B1_11D3_8FA9_0008C7809E09_.wvu.PrintArea" hidden="1">#REF!</definedName>
    <definedName name="Z_179EFE3B_A1B1_11D3_8FA9_0008C7809E09_.wvu.PrintTitles" hidden="1">#REF!</definedName>
    <definedName name="Z_179EFE3C_A1B1_11D3_8FA9_0008C7809E09_.wvu.PrintArea" hidden="1">#REF!</definedName>
    <definedName name="Z_179EFE3C_A1B1_11D3_8FA9_0008C7809E09_.wvu.PrintTitles" hidden="1">#REF!,#REF!</definedName>
    <definedName name="Z_179EFE3D_A1B1_11D3_8FA9_0008C7809E09_.wvu.PrintArea" hidden="1">#REF!</definedName>
    <definedName name="Z_179EFE3D_A1B1_11D3_8FA9_0008C7809E09_.wvu.PrintTitles" hidden="1">#REF!,#REF!</definedName>
    <definedName name="Z_179EFE3E_A1B1_11D3_8FA9_0008C7809E09_.wvu.PrintArea" hidden="1">#REF!</definedName>
    <definedName name="Z_179EFE3E_A1B1_11D3_8FA9_0008C7809E09_.wvu.PrintTitles" hidden="1">#REF!,#REF!</definedName>
    <definedName name="Z_179EFE3F_A1B1_11D3_8FA9_0008C7809E09_.wvu.PrintArea" hidden="1">#REF!</definedName>
    <definedName name="Z_179EFE3F_A1B1_11D3_8FA9_0008C7809E09_.wvu.PrintTitles" hidden="1">#REF!,#REF!</definedName>
    <definedName name="Z_179EFE40_A1B1_11D3_8FA9_0008C7809E09_.wvu.PrintArea" hidden="1">#REF!</definedName>
    <definedName name="Z_179EFE40_A1B1_11D3_8FA9_0008C7809E09_.wvu.PrintTitles" hidden="1">#REF!,#REF!</definedName>
    <definedName name="Z_179EFE41_A1B1_11D3_8FA9_0008C7809E09_.wvu.PrintArea" hidden="1">#REF!</definedName>
    <definedName name="Z_179EFE41_A1B1_11D3_8FA9_0008C7809E09_.wvu.PrintTitles" hidden="1">#REF!,#REF!</definedName>
    <definedName name="Z_179EFE42_A1B1_11D3_8FA9_0008C7809E09_.wvu.PrintArea" hidden="1">#REF!</definedName>
    <definedName name="Z_179EFE42_A1B1_11D3_8FA9_0008C7809E09_.wvu.PrintTitles" hidden="1">#REF!,#REF!</definedName>
    <definedName name="Z_179EFE43_A1B1_11D3_8FA9_0008C7809E09_.wvu.PrintArea" hidden="1">#REF!</definedName>
    <definedName name="Z_179EFE43_A1B1_11D3_8FA9_0008C7809E09_.wvu.PrintTitles" hidden="1">#REF!,#REF!</definedName>
    <definedName name="Z_179EFE44_A1B1_11D3_8FA9_0008C7809E09_.wvu.PrintArea" hidden="1">#REF!</definedName>
    <definedName name="Z_179EFE44_A1B1_11D3_8FA9_0008C7809E09_.wvu.PrintTitles" hidden="1">#REF!,#REF!</definedName>
    <definedName name="Z_179EFE45_A1B1_11D3_8FA9_0008C7809E09_.wvu.PrintArea" hidden="1">#REF!</definedName>
    <definedName name="Z_179EFE45_A1B1_11D3_8FA9_0008C7809E09_.wvu.PrintTitles" hidden="1">#REF!,#REF!</definedName>
    <definedName name="Z_179EFE46_A1B1_11D3_8FA9_0008C7809E09_.wvu.PrintArea" hidden="1">#REF!</definedName>
    <definedName name="Z_179EFE46_A1B1_11D3_8FA9_0008C7809E09_.wvu.PrintTitles" hidden="1">#REF!,#REF!</definedName>
    <definedName name="Z_179EFE47_A1B1_11D3_8FA9_0008C7809E09_.wvu.PrintArea" hidden="1">#REF!</definedName>
    <definedName name="Z_179EFE47_A1B1_11D3_8FA9_0008C7809E09_.wvu.PrintTitles" hidden="1">#REF!,#REF!</definedName>
    <definedName name="Z_179EFE48_A1B1_11D3_8FA9_0008C7809E09_.wvu.PrintArea" hidden="1">#REF!</definedName>
    <definedName name="Z_179EFE48_A1B1_11D3_8FA9_0008C7809E09_.wvu.PrintTitles" hidden="1">#REF!,#REF!</definedName>
    <definedName name="Z_179EFE49_A1B1_11D3_8FA9_0008C7809E09_.wvu.PrintArea" hidden="1">#REF!</definedName>
    <definedName name="Z_179EFE49_A1B1_11D3_8FA9_0008C7809E09_.wvu.PrintTitles" hidden="1">#REF!,#REF!</definedName>
    <definedName name="Z_179EFE4A_A1B1_11D3_8FA9_0008C7809E09_.wvu.PrintArea" hidden="1">#REF!</definedName>
    <definedName name="Z_179EFE4A_A1B1_11D3_8FA9_0008C7809E09_.wvu.PrintTitles" hidden="1">#REF!,#REF!</definedName>
    <definedName name="Z_179EFE4B_A1B1_11D3_8FA9_0008C7809E09_.wvu.PrintArea" hidden="1">#REF!</definedName>
    <definedName name="Z_179EFE4B_A1B1_11D3_8FA9_0008C7809E09_.wvu.PrintTitles" hidden="1">#REF!,#REF!</definedName>
    <definedName name="Z_179EFE4C_A1B1_11D3_8FA9_0008C7809E09_.wvu.PrintArea" hidden="1">#REF!</definedName>
    <definedName name="Z_179EFE4C_A1B1_11D3_8FA9_0008C7809E09_.wvu.PrintTitles" hidden="1">#REF!,#REF!</definedName>
    <definedName name="Z_179EFE4D_A1B1_11D3_8FA9_0008C7809E09_.wvu.PrintArea" hidden="1">#REF!</definedName>
    <definedName name="Z_179EFE4D_A1B1_11D3_8FA9_0008C7809E09_.wvu.PrintTitles" hidden="1">#REF!,#REF!</definedName>
    <definedName name="Z_179EFE4E_A1B1_11D3_8FA9_0008C7809E09_.wvu.PrintArea" hidden="1">#REF!</definedName>
    <definedName name="Z_179EFE4E_A1B1_11D3_8FA9_0008C7809E09_.wvu.PrintTitles" hidden="1">#REF!,#REF!</definedName>
    <definedName name="Z_179EFE4F_A1B1_11D3_8FA9_0008C7809E09_.wvu.PrintArea" hidden="1">#REF!</definedName>
    <definedName name="Z_179EFE4F_A1B1_11D3_8FA9_0008C7809E09_.wvu.PrintTitles" hidden="1">#REF!,#REF!</definedName>
    <definedName name="Z_179EFE50_A1B1_11D3_8FA9_0008C7809E09_.wvu.PrintArea" hidden="1">#REF!</definedName>
    <definedName name="Z_179EFE50_A1B1_11D3_8FA9_0008C7809E09_.wvu.PrintTitles" hidden="1">#REF!,#REF!</definedName>
    <definedName name="Z_179EFE51_A1B1_11D3_8FA9_0008C7809E09_.wvu.PrintArea" hidden="1">#REF!</definedName>
    <definedName name="Z_179EFE51_A1B1_11D3_8FA9_0008C7809E09_.wvu.PrintTitles" hidden="1">#REF!,#REF!</definedName>
    <definedName name="Z_179EFE52_A1B1_11D3_8FA9_0008C7809E09_.wvu.PrintArea" hidden="1">#REF!</definedName>
    <definedName name="Z_179EFE52_A1B1_11D3_8FA9_0008C7809E09_.wvu.PrintTitles" hidden="1">#REF!,#REF!</definedName>
    <definedName name="Z_179EFE53_A1B1_11D3_8FA9_0008C7809E09_.wvu.PrintArea" hidden="1">#REF!</definedName>
    <definedName name="Z_179EFE53_A1B1_11D3_8FA9_0008C7809E09_.wvu.PrintTitles" hidden="1">#REF!,#REF!</definedName>
    <definedName name="Z_179EFE54_A1B1_11D3_8FA9_0008C7809E09_.wvu.PrintArea" hidden="1">#REF!</definedName>
    <definedName name="Z_179EFE54_A1B1_11D3_8FA9_0008C7809E09_.wvu.PrintTitles" hidden="1">#REF!,#REF!</definedName>
    <definedName name="Z_179EFE55_A1B1_11D3_8FA9_0008C7809E09_.wvu.PrintArea" hidden="1">#REF!</definedName>
    <definedName name="Z_179EFE55_A1B1_11D3_8FA9_0008C7809E09_.wvu.PrintTitles" hidden="1">#REF!</definedName>
    <definedName name="Z_179EFE56_A1B1_11D3_8FA9_0008C7809E09_.wvu.PrintArea" hidden="1">#REF!</definedName>
    <definedName name="Z_179EFE56_A1B1_11D3_8FA9_0008C7809E09_.wvu.PrintTitles" hidden="1">#REF!,#REF!</definedName>
    <definedName name="Z_179EFE57_A1B1_11D3_8FA9_0008C7809E09_.wvu.PrintArea" hidden="1">#REF!</definedName>
    <definedName name="Z_179EFE57_A1B1_11D3_8FA9_0008C7809E09_.wvu.PrintTitles" hidden="1">#REF!,#REF!</definedName>
    <definedName name="Z_179EFE58_A1B1_11D3_8FA9_0008C7809E09_.wvu.PrintArea" hidden="1">#REF!</definedName>
    <definedName name="Z_179EFE58_A1B1_11D3_8FA9_0008C7809E09_.wvu.PrintTitles" hidden="1">#REF!,#REF!</definedName>
    <definedName name="Z_179EFE59_A1B1_11D3_8FA9_0008C7809E09_.wvu.PrintArea" hidden="1">#REF!</definedName>
    <definedName name="Z_179EFE59_A1B1_11D3_8FA9_0008C7809E09_.wvu.PrintTitles" hidden="1">#REF!,#REF!</definedName>
    <definedName name="Z_179EFE5A_A1B1_11D3_8FA9_0008C7809E09_.wvu.PrintArea" hidden="1">#REF!</definedName>
    <definedName name="Z_179EFE5A_A1B1_11D3_8FA9_0008C7809E09_.wvu.PrintTitles" hidden="1">#REF!,#REF!</definedName>
    <definedName name="Z_1DA8B6E2_5DE1_11D2_8EEC_0008C7BCAF29_.wvu.PrintArea" hidden="1">#REF!</definedName>
    <definedName name="Z_1DA8B6E2_5DE1_11D2_8EEC_0008C7BCAF29_.wvu.PrintTitles" hidden="1">#REF!</definedName>
    <definedName name="Z_1DA8B6F1_5DE1_11D2_8EEC_0008C7BCAF29_.wvu.PrintArea" hidden="1">#REF!</definedName>
    <definedName name="Z_1DA8B6F1_5DE1_11D2_8EEC_0008C7BCAF29_.wvu.PrintTitles" hidden="1">#REF!</definedName>
    <definedName name="Z_1DA8B6FE_5DE1_11D2_8EEC_0008C7BCAF29_.wvu.PrintArea" hidden="1">#REF!</definedName>
    <definedName name="Z_1DA8B6FE_5DE1_11D2_8EEC_0008C7BCAF29_.wvu.PrintTitles" hidden="1">#REF!,#REF!</definedName>
    <definedName name="Z_2DA61901_F1AB_11D2_8EBB_0008C77C0743_.wvu.PrintArea" hidden="1">#REF!</definedName>
    <definedName name="Z_2DA61901_F1AB_11D2_8EBB_0008C77C0743_.wvu.PrintTitles" hidden="1">#REF!</definedName>
    <definedName name="Z_2DA61914_F1AB_11D2_8EBB_0008C77C0743_.wvu.PrintArea" hidden="1">#REF!</definedName>
    <definedName name="Z_2DA61914_F1AB_11D2_8EBB_0008C77C0743_.wvu.PrintTitles" hidden="1">#REF!</definedName>
    <definedName name="Z_2DA61924_F1AB_11D2_8EBB_0008C77C0743_.wvu.PrintArea" hidden="1">#REF!</definedName>
    <definedName name="Z_2DA61924_F1AB_11D2_8EBB_0008C77C0743_.wvu.PrintTitles" hidden="1">#REF!,#REF!</definedName>
    <definedName name="Z_3FBA103C_5DE2_11D2_8EE8_0008C77CC149_.wvu.PrintArea" hidden="1">#REF!</definedName>
    <definedName name="Z_3FBA103C_5DE2_11D2_8EE8_0008C77CC149_.wvu.PrintTitles" hidden="1">#REF!</definedName>
    <definedName name="Z_3FBA104B_5DE2_11D2_8EE8_0008C77CC149_.wvu.PrintArea" hidden="1">#REF!</definedName>
    <definedName name="Z_3FBA104B_5DE2_11D2_8EE8_0008C77CC149_.wvu.PrintTitles" hidden="1">#REF!</definedName>
    <definedName name="Z_3FBA1058_5DE2_11D2_8EE8_0008C77CC149_.wvu.PrintArea" hidden="1">#REF!</definedName>
    <definedName name="Z_3FBA1058_5DE2_11D2_8EE8_0008C77CC149_.wvu.PrintTitles" hidden="1">#REF!,#REF!</definedName>
    <definedName name="Z_3FE15DB3_17FC_11D2_8E97_0008C77CC149_.wvu.PrintArea" hidden="1">#REF!</definedName>
    <definedName name="Z_3FE15DB3_17FC_11D2_8E97_0008C77CC149_.wvu.PrintTitles" hidden="1">#REF!</definedName>
    <definedName name="Z_3FE15DC2_17FC_11D2_8E97_0008C77CC149_.wvu.PrintArea" hidden="1">#REF!</definedName>
    <definedName name="Z_3FE15DC2_17FC_11D2_8E97_0008C77CC149_.wvu.PrintTitles" hidden="1">#REF!</definedName>
    <definedName name="Z_3FE15DCF_17FC_11D2_8E97_0008C77CC149_.wvu.PrintArea" hidden="1">#REF!</definedName>
    <definedName name="Z_3FE15DCF_17FC_11D2_8E97_0008C77CC149_.wvu.PrintTitles" hidden="1">#REF!,#REF!</definedName>
    <definedName name="Z_4CC3570C_99A5_11D2_8E90_0008C7BCAF29_.wvu.PrintArea" hidden="1">#REF!</definedName>
    <definedName name="Z_4CC3570C_99A5_11D2_8E90_0008C7BCAF29_.wvu.PrintTitles" hidden="1">#REF!,#REF!</definedName>
    <definedName name="Z_4CC3570F_99A5_11D2_8E90_0008C7BCAF29_.wvu.PrintArea" hidden="1">#REF!</definedName>
    <definedName name="Z_4CC3570F_99A5_11D2_8E90_0008C7BCAF29_.wvu.PrintTitles" hidden="1">#REF!</definedName>
    <definedName name="Z_4CC35714_99A5_11D2_8E90_0008C7BCAF29_.wvu.PrintArea" hidden="1">#REF!</definedName>
    <definedName name="Z_4CC35714_99A5_11D2_8E90_0008C7BCAF29_.wvu.PrintTitles" hidden="1">#REF!,#REF!</definedName>
    <definedName name="Z_4CC35716_99A5_11D2_8E90_0008C7BCAF29_.wvu.PrintArea" hidden="1">#REF!</definedName>
    <definedName name="Z_4CC35716_99A5_11D2_8E90_0008C7BCAF29_.wvu.PrintTitles" hidden="1">#REF!,#REF!</definedName>
    <definedName name="Z_4CC35719_99A5_11D2_8E90_0008C7BCAF29_.wvu.PrintArea" hidden="1">#REF!</definedName>
    <definedName name="Z_4CC35719_99A5_11D2_8E90_0008C7BCAF29_.wvu.PrintTitles" hidden="1">#REF!</definedName>
    <definedName name="Z_4CC3571E_99A5_11D2_8E90_0008C7BCAF29_.wvu.PrintArea" hidden="1">#REF!</definedName>
    <definedName name="Z_4CC3571E_99A5_11D2_8E90_0008C7BCAF29_.wvu.PrintTitles" hidden="1">#REF!,#REF!</definedName>
    <definedName name="Z_4CC35721_99A5_11D2_8E90_0008C7BCAF29_.wvu.PrintArea" hidden="1">#REF!</definedName>
    <definedName name="Z_4CC35721_99A5_11D2_8E90_0008C7BCAF29_.wvu.PrintTitles" hidden="1">#REF!,#REF!</definedName>
    <definedName name="Z_5F95E421_892A_11D2_8E7F_0008C7809E09_.wvu.PrintArea" hidden="1">#REF!</definedName>
    <definedName name="Z_5F95E421_892A_11D2_8E7F_0008C7809E09_.wvu.PrintTitles" hidden="1">#REF!,#REF!</definedName>
    <definedName name="Z_5F95E424_892A_11D2_8E7F_0008C7809E09_.wvu.PrintArea" hidden="1">#REF!</definedName>
    <definedName name="Z_5F95E424_892A_11D2_8E7F_0008C7809E09_.wvu.PrintTitles" hidden="1">#REF!</definedName>
    <definedName name="Z_5F95E429_892A_11D2_8E7F_0008C7809E09_.wvu.PrintArea" hidden="1">#REF!</definedName>
    <definedName name="Z_5F95E429_892A_11D2_8E7F_0008C7809E09_.wvu.PrintTitles" hidden="1">#REF!,#REF!</definedName>
    <definedName name="Z_5F95E42B_892A_11D2_8E7F_0008C7809E09_.wvu.PrintArea" hidden="1">#REF!</definedName>
    <definedName name="Z_5F95E42B_892A_11D2_8E7F_0008C7809E09_.wvu.PrintTitles" hidden="1">#REF!,#REF!</definedName>
    <definedName name="Z_5F95E42E_892A_11D2_8E7F_0008C7809E09_.wvu.PrintArea" hidden="1">#REF!</definedName>
    <definedName name="Z_5F95E42E_892A_11D2_8E7F_0008C7809E09_.wvu.PrintTitles" hidden="1">#REF!</definedName>
    <definedName name="Z_5F95E433_892A_11D2_8E7F_0008C7809E09_.wvu.PrintArea" hidden="1">#REF!</definedName>
    <definedName name="Z_5F95E433_892A_11D2_8E7F_0008C7809E09_.wvu.PrintTitles" hidden="1">#REF!,#REF!</definedName>
    <definedName name="Z_5F95E436_892A_11D2_8E7F_0008C7809E09_.wvu.PrintArea" hidden="1">#REF!</definedName>
    <definedName name="Z_5F95E436_892A_11D2_8E7F_0008C7809E09_.wvu.PrintTitles" hidden="1">#REF!,#REF!</definedName>
    <definedName name="Z_61DB0F02_10ED_11D2_8E73_0008C77C0743_.wvu.PrintArea" hidden="1">#REF!</definedName>
    <definedName name="Z_61DB0F02_10ED_11D2_8E73_0008C77C0743_.wvu.PrintTitles" hidden="1">#REF!</definedName>
    <definedName name="Z_61DB0F11_10ED_11D2_8E73_0008C77C0743_.wvu.PrintArea" hidden="1">#REF!</definedName>
    <definedName name="Z_61DB0F11_10ED_11D2_8E73_0008C77C0743_.wvu.PrintTitles" hidden="1">#REF!</definedName>
    <definedName name="Z_61DB0F1E_10ED_11D2_8E73_0008C77C0743_.wvu.PrintArea" hidden="1">#REF!</definedName>
    <definedName name="Z_61DB0F1E_10ED_11D2_8E73_0008C77C0743_.wvu.PrintTitles" hidden="1">#REF!,#REF!</definedName>
    <definedName name="Z_6749F589_14FD_11D3_8EF9_0008C7BCAF29_.wvu.PrintArea" hidden="1">#REF!</definedName>
    <definedName name="Z_6749F589_14FD_11D3_8EF9_0008C7BCAF29_.wvu.PrintTitles" hidden="1">#REF!</definedName>
    <definedName name="Z_6749F59C_14FD_11D3_8EF9_0008C7BCAF29_.wvu.PrintArea" hidden="1">#REF!</definedName>
    <definedName name="Z_6749F59C_14FD_11D3_8EF9_0008C7BCAF29_.wvu.PrintTitles" hidden="1">#REF!</definedName>
    <definedName name="Z_6749F5AC_14FD_11D3_8EF9_0008C7BCAF29_.wvu.PrintArea" hidden="1">#REF!</definedName>
    <definedName name="Z_6749F5AC_14FD_11D3_8EF9_0008C7BCAF29_.wvu.PrintTitles" hidden="1">#REF!,#REF!</definedName>
    <definedName name="Z_68F84A93_5E0B_11D2_8EEE_0008C7BCAF29_.wvu.PrintArea" hidden="1">#REF!</definedName>
    <definedName name="Z_68F84A93_5E0B_11D2_8EEE_0008C7BCAF29_.wvu.PrintTitles" hidden="1">#REF!</definedName>
    <definedName name="Z_68F84AA2_5E0B_11D2_8EEE_0008C7BCAF29_.wvu.PrintArea" hidden="1">#REF!</definedName>
    <definedName name="Z_68F84AA2_5E0B_11D2_8EEE_0008C7BCAF29_.wvu.PrintTitles" hidden="1">#REF!</definedName>
    <definedName name="Z_68F84AAF_5E0B_11D2_8EEE_0008C7BCAF29_.wvu.PrintArea" hidden="1">#REF!</definedName>
    <definedName name="Z_68F84AAF_5E0B_11D2_8EEE_0008C7BCAF29_.wvu.PrintTitles" hidden="1">#REF!,#REF!</definedName>
    <definedName name="Z_68F84ABA_5E0B_11D2_8EEE_0008C7BCAF29_.wvu.PrintArea" hidden="1">#REF!</definedName>
    <definedName name="Z_68F84ABA_5E0B_11D2_8EEE_0008C7BCAF29_.wvu.PrintTitles" hidden="1">#REF!,#REF!</definedName>
    <definedName name="Z_68F84ABC_5E0B_11D2_8EEE_0008C7BCAF29_.wvu.PrintArea" hidden="1">#REF!</definedName>
    <definedName name="Z_68F84ABC_5E0B_11D2_8EEE_0008C7BCAF29_.wvu.PrintTitles" hidden="1">#REF!</definedName>
    <definedName name="Z_68F84ABF_5E0B_11D2_8EEE_0008C7BCAF29_.wvu.PrintArea" hidden="1">#REF!</definedName>
    <definedName name="Z_68F84ABF_5E0B_11D2_8EEE_0008C7BCAF29_.wvu.PrintTitles" hidden="1">#REF!,#REF!</definedName>
    <definedName name="Z_68F84AC1_5E0B_11D2_8EEE_0008C7BCAF29_.wvu.PrintArea" hidden="1">#REF!</definedName>
    <definedName name="Z_68F84AC1_5E0B_11D2_8EEE_0008C7BCAF29_.wvu.PrintTitles" hidden="1">#REF!,#REF!</definedName>
    <definedName name="Z_68F84AC3_5E0B_11D2_8EEE_0008C7BCAF29_.wvu.PrintArea" hidden="1">#REF!</definedName>
    <definedName name="Z_68F84AC3_5E0B_11D2_8EEE_0008C7BCAF29_.wvu.PrintTitles" hidden="1">#REF!</definedName>
    <definedName name="Z_68F84AC6_5E0B_11D2_8EEE_0008C7BCAF29_.wvu.PrintArea" hidden="1">#REF!</definedName>
    <definedName name="Z_68F84AC6_5E0B_11D2_8EEE_0008C7BCAF29_.wvu.PrintTitles" hidden="1">#REF!,#REF!</definedName>
    <definedName name="Z_68F84AC8_5E0B_11D2_8EEE_0008C7BCAF29_.wvu.PrintArea" hidden="1">#REF!</definedName>
    <definedName name="Z_68F84AC8_5E0B_11D2_8EEE_0008C7BCAF29_.wvu.PrintTitles" hidden="1">#REF!,#REF!</definedName>
    <definedName name="Z_68F84ACE_5E0B_11D2_8EEE_0008C7BCAF29_.wvu.PrintArea" hidden="1">#REF!</definedName>
    <definedName name="Z_68F84ACE_5E0B_11D2_8EEE_0008C7BCAF29_.wvu.PrintTitles" hidden="1">#REF!</definedName>
    <definedName name="Z_68F84ADD_5E0B_11D2_8EEE_0008C7BCAF29_.wvu.PrintArea" hidden="1">#REF!</definedName>
    <definedName name="Z_68F84ADD_5E0B_11D2_8EEE_0008C7BCAF29_.wvu.PrintTitles" hidden="1">#REF!</definedName>
    <definedName name="Z_68F84AEA_5E0B_11D2_8EEE_0008C7BCAF29_.wvu.PrintArea" hidden="1">#REF!</definedName>
    <definedName name="Z_68F84AEA_5E0B_11D2_8EEE_0008C7BCAF29_.wvu.PrintTitles" hidden="1">#REF!,#REF!</definedName>
    <definedName name="Z_68F84AF6_5E0B_11D2_8EEE_0008C7BCAF29_.wvu.PrintArea" hidden="1">#REF!</definedName>
    <definedName name="Z_68F84AF6_5E0B_11D2_8EEE_0008C7BCAF29_.wvu.PrintTitles" hidden="1">#REF!,#REF!</definedName>
    <definedName name="Z_68F84AF9_5E0B_11D2_8EEE_0008C7BCAF29_.wvu.PrintArea" hidden="1">#REF!</definedName>
    <definedName name="Z_68F84AF9_5E0B_11D2_8EEE_0008C7BCAF29_.wvu.PrintTitles" hidden="1">#REF!</definedName>
    <definedName name="Z_68F84AFE_5E0B_11D2_8EEE_0008C7BCAF29_.wvu.PrintArea" hidden="1">#REF!</definedName>
    <definedName name="Z_68F84AFE_5E0B_11D2_8EEE_0008C7BCAF29_.wvu.PrintTitles" hidden="1">#REF!,#REF!</definedName>
    <definedName name="Z_68F84B00_5E0B_11D2_8EEE_0008C7BCAF29_.wvu.PrintArea" hidden="1">#REF!</definedName>
    <definedName name="Z_68F84B00_5E0B_11D2_8EEE_0008C7BCAF29_.wvu.PrintTitles" hidden="1">#REF!,#REF!</definedName>
    <definedName name="Z_68F84B03_5E0B_11D2_8EEE_0008C7BCAF29_.wvu.PrintArea" hidden="1">#REF!</definedName>
    <definedName name="Z_68F84B03_5E0B_11D2_8EEE_0008C7BCAF29_.wvu.PrintTitles" hidden="1">#REF!</definedName>
    <definedName name="Z_68F84B08_5E0B_11D2_8EEE_0008C7BCAF29_.wvu.PrintArea" hidden="1">#REF!</definedName>
    <definedName name="Z_68F84B08_5E0B_11D2_8EEE_0008C7BCAF29_.wvu.PrintTitles" hidden="1">#REF!,#REF!</definedName>
    <definedName name="Z_68F84B0B_5E0B_11D2_8EEE_0008C7BCAF29_.wvu.PrintArea" hidden="1">#REF!</definedName>
    <definedName name="Z_68F84B0B_5E0B_11D2_8EEE_0008C7BCAF29_.wvu.PrintTitles" hidden="1">#REF!,#REF!</definedName>
    <definedName name="Z_68F84B11_5E0B_11D2_8EEE_0008C7BCAF29_.wvu.PrintArea" hidden="1">#REF!</definedName>
    <definedName name="Z_68F84B11_5E0B_11D2_8EEE_0008C7BCAF29_.wvu.PrintTitles" hidden="1">#REF!,#REF!</definedName>
    <definedName name="Z_68F84B14_5E0B_11D2_8EEE_0008C7BCAF29_.wvu.PrintArea" hidden="1">#REF!</definedName>
    <definedName name="Z_68F84B14_5E0B_11D2_8EEE_0008C7BCAF29_.wvu.PrintTitles" hidden="1">#REF!</definedName>
    <definedName name="Z_68F84B19_5E0B_11D2_8EEE_0008C7BCAF29_.wvu.PrintArea" hidden="1">#REF!</definedName>
    <definedName name="Z_68F84B19_5E0B_11D2_8EEE_0008C7BCAF29_.wvu.PrintTitles" hidden="1">#REF!,#REF!</definedName>
    <definedName name="Z_68F84B1B_5E0B_11D2_8EEE_0008C7BCAF29_.wvu.PrintArea" hidden="1">#REF!</definedName>
    <definedName name="Z_68F84B1B_5E0B_11D2_8EEE_0008C7BCAF29_.wvu.PrintTitles" hidden="1">#REF!,#REF!</definedName>
    <definedName name="Z_68F84B1E_5E0B_11D2_8EEE_0008C7BCAF29_.wvu.PrintArea" hidden="1">#REF!</definedName>
    <definedName name="Z_68F84B1E_5E0B_11D2_8EEE_0008C7BCAF29_.wvu.PrintTitles" hidden="1">#REF!</definedName>
    <definedName name="Z_68F84B23_5E0B_11D2_8EEE_0008C7BCAF29_.wvu.PrintArea" hidden="1">#REF!</definedName>
    <definedName name="Z_68F84B23_5E0B_11D2_8EEE_0008C7BCAF29_.wvu.PrintTitles" hidden="1">#REF!,#REF!</definedName>
    <definedName name="Z_68F84B26_5E0B_11D2_8EEE_0008C7BCAF29_.wvu.PrintArea" hidden="1">#REF!</definedName>
    <definedName name="Z_68F84B26_5E0B_11D2_8EEE_0008C7BCAF29_.wvu.PrintTitles" hidden="1">#REF!,#REF!</definedName>
    <definedName name="Z_76FBE7D5_5EAD_11D2_8EEF_0008C7BCAF29_.wvu.PrintArea" hidden="1">#REF!</definedName>
    <definedName name="Z_76FBE7D5_5EAD_11D2_8EEF_0008C7BCAF29_.wvu.PrintTitles" hidden="1">#REF!,#REF!</definedName>
    <definedName name="Z_76FBE7D7_5EAD_11D2_8EEF_0008C7BCAF29_.wvu.PrintArea" hidden="1">#REF!</definedName>
    <definedName name="Z_76FBE7D7_5EAD_11D2_8EEF_0008C7BCAF29_.wvu.PrintTitles" hidden="1">#REF!</definedName>
    <definedName name="Z_76FBE7DA_5EAD_11D2_8EEF_0008C7BCAF29_.wvu.PrintArea" hidden="1">#REF!</definedName>
    <definedName name="Z_76FBE7DA_5EAD_11D2_8EEF_0008C7BCAF29_.wvu.PrintTitles" hidden="1">#REF!,#REF!</definedName>
    <definedName name="Z_76FBE7DC_5EAD_11D2_8EEF_0008C7BCAF29_.wvu.PrintArea" hidden="1">#REF!</definedName>
    <definedName name="Z_76FBE7DC_5EAD_11D2_8EEF_0008C7BCAF29_.wvu.PrintTitles" hidden="1">#REF!,#REF!</definedName>
    <definedName name="Z_76FBE7DE_5EAD_11D2_8EEF_0008C7BCAF29_.wvu.PrintArea" hidden="1">#REF!</definedName>
    <definedName name="Z_76FBE7DE_5EAD_11D2_8EEF_0008C7BCAF29_.wvu.PrintTitles" hidden="1">#REF!</definedName>
    <definedName name="Z_76FBE7E1_5EAD_11D2_8EEF_0008C7BCAF29_.wvu.PrintArea" hidden="1">#REF!</definedName>
    <definedName name="Z_76FBE7E1_5EAD_11D2_8EEF_0008C7BCAF29_.wvu.PrintTitles" hidden="1">#REF!,#REF!</definedName>
    <definedName name="Z_76FBE7E3_5EAD_11D2_8EEF_0008C7BCAF29_.wvu.PrintArea" hidden="1">#REF!</definedName>
    <definedName name="Z_76FBE7E3_5EAD_11D2_8EEF_0008C7BCAF29_.wvu.PrintTitles" hidden="1">#REF!,#REF!</definedName>
    <definedName name="Z_974EFDB0_1051_11D2_8E71_0008C77C0743_.wvu.PrintArea" hidden="1">#REF!</definedName>
    <definedName name="Z_974EFDB0_1051_11D2_8E71_0008C77C0743_.wvu.PrintTitles" hidden="1">#REF!,#REF!</definedName>
    <definedName name="Z_974EFDB2_1051_11D2_8E71_0008C77C0743_.wvu.PrintArea" hidden="1">#REF!</definedName>
    <definedName name="Z_974EFDB2_1051_11D2_8E71_0008C77C0743_.wvu.PrintTitles" hidden="1">#REF!</definedName>
    <definedName name="Z_974EFDB5_1051_11D2_8E71_0008C77C0743_.wvu.PrintArea" hidden="1">#REF!</definedName>
    <definedName name="Z_974EFDB5_1051_11D2_8E71_0008C77C0743_.wvu.PrintTitles" hidden="1">#REF!,#REF!</definedName>
    <definedName name="Z_974EFDB7_1051_11D2_8E71_0008C77C0743_.wvu.PrintArea" hidden="1">#REF!</definedName>
    <definedName name="Z_974EFDB7_1051_11D2_8E71_0008C77C0743_.wvu.PrintTitles" hidden="1">#REF!,#REF!</definedName>
    <definedName name="Z_974EFDB9_1051_11D2_8E71_0008C77C0743_.wvu.PrintArea" hidden="1">#REF!</definedName>
    <definedName name="Z_974EFDB9_1051_11D2_8E71_0008C77C0743_.wvu.PrintTitles" hidden="1">#REF!</definedName>
    <definedName name="Z_974EFDBC_1051_11D2_8E71_0008C77C0743_.wvu.PrintArea" hidden="1">#REF!</definedName>
    <definedName name="Z_974EFDBC_1051_11D2_8E71_0008C77C0743_.wvu.PrintTitles" hidden="1">#REF!,#REF!</definedName>
    <definedName name="Z_974EFDBE_1051_11D2_8E71_0008C77C0743_.wvu.PrintArea" hidden="1">#REF!</definedName>
    <definedName name="Z_974EFDBE_1051_11D2_8E71_0008C77C0743_.wvu.PrintTitles" hidden="1">#REF!,#REF!</definedName>
    <definedName name="Z_A1DB4122_5E0E_11D2_8EC3_0008C77C0743_.wvu.PrintArea" hidden="1">#REF!</definedName>
    <definedName name="Z_A1DB4122_5E0E_11D2_8EC3_0008C77C0743_.wvu.PrintTitles" hidden="1">#REF!</definedName>
    <definedName name="Z_A1DB4131_5E0E_11D2_8EC3_0008C77C0743_.wvu.PrintArea" hidden="1">#REF!</definedName>
    <definedName name="Z_A1DB4131_5E0E_11D2_8EC3_0008C77C0743_.wvu.PrintTitles" hidden="1">#REF!</definedName>
    <definedName name="Z_A1DB413E_5E0E_11D2_8EC3_0008C77C0743_.wvu.PrintArea" hidden="1">#REF!</definedName>
    <definedName name="Z_A1DB413E_5E0E_11D2_8EC3_0008C77C0743_.wvu.PrintTitles" hidden="1">#REF!,#REF!</definedName>
    <definedName name="Z_A1DB414B_5E0E_11D2_8EC3_0008C77C0743_.wvu.PrintArea" hidden="1">#REF!</definedName>
    <definedName name="Z_A1DB414B_5E0E_11D2_8EC3_0008C77C0743_.wvu.PrintTitles" hidden="1">#REF!</definedName>
    <definedName name="Z_A1DB415A_5E0E_11D2_8EC3_0008C77C0743_.wvu.PrintArea" hidden="1">#REF!</definedName>
    <definedName name="Z_A1DB415A_5E0E_11D2_8EC3_0008C77C0743_.wvu.PrintTitles" hidden="1">#REF!</definedName>
    <definedName name="Z_A1DB4167_5E0E_11D2_8EC3_0008C77C0743_.wvu.PrintArea" hidden="1">#REF!</definedName>
    <definedName name="Z_A1DB4167_5E0E_11D2_8EC3_0008C77C0743_.wvu.PrintTitles" hidden="1">#REF!,#REF!</definedName>
    <definedName name="Z_A1DB4176_5E0E_11D2_8EC3_0008C77C0743_.wvu.PrintArea" hidden="1">#REF!</definedName>
    <definedName name="Z_A1DB4176_5E0E_11D2_8EC3_0008C77C0743_.wvu.PrintTitles" hidden="1">#REF!</definedName>
    <definedName name="Z_A1DB4185_5E0E_11D2_8EC3_0008C77C0743_.wvu.PrintArea" hidden="1">#REF!</definedName>
    <definedName name="Z_A1DB4185_5E0E_11D2_8EC3_0008C77C0743_.wvu.PrintTitles" hidden="1">#REF!</definedName>
    <definedName name="Z_A1DB4192_5E0E_11D2_8EC3_0008C77C0743_.wvu.PrintArea" hidden="1">#REF!</definedName>
    <definedName name="Z_A1DB4192_5E0E_11D2_8EC3_0008C77C0743_.wvu.PrintTitles" hidden="1">#REF!,#REF!</definedName>
    <definedName name="Z_A1DB41A0_5E0E_11D2_8EC3_0008C77C0743_.wvu.PrintArea" hidden="1">#REF!</definedName>
    <definedName name="Z_A1DB41A0_5E0E_11D2_8EC3_0008C77C0743_.wvu.PrintTitles" hidden="1">#REF!</definedName>
    <definedName name="Z_A1DB41AF_5E0E_11D2_8EC3_0008C77C0743_.wvu.PrintArea" hidden="1">#REF!</definedName>
    <definedName name="Z_A1DB41AF_5E0E_11D2_8EC3_0008C77C0743_.wvu.PrintTitles" hidden="1">#REF!</definedName>
    <definedName name="Z_A1DB41BC_5E0E_11D2_8EC3_0008C77C0743_.wvu.PrintArea" hidden="1">#REF!</definedName>
    <definedName name="Z_A1DB41BC_5E0E_11D2_8EC3_0008C77C0743_.wvu.PrintTitles" hidden="1">#REF!,#REF!</definedName>
    <definedName name="Z_B6FCCF30_1696_11D2_8E91_0008C77C21AF_.wvu.PrintArea" hidden="1">#REF!</definedName>
    <definedName name="Z_B6FCCF30_1696_11D2_8E91_0008C77C21AF_.wvu.PrintTitles" hidden="1">#REF!,#REF!</definedName>
    <definedName name="Z_B6FCCF32_1696_11D2_8E91_0008C77C21AF_.wvu.PrintArea" hidden="1">#REF!</definedName>
    <definedName name="Z_B6FCCF32_1696_11D2_8E91_0008C77C21AF_.wvu.PrintTitles" hidden="1">#REF!</definedName>
    <definedName name="Z_B6FCCF35_1696_11D2_8E91_0008C77C21AF_.wvu.PrintArea" hidden="1">#REF!</definedName>
    <definedName name="Z_B6FCCF35_1696_11D2_8E91_0008C77C21AF_.wvu.PrintTitles" hidden="1">#REF!,#REF!</definedName>
    <definedName name="Z_B6FCCF37_1696_11D2_8E91_0008C77C21AF_.wvu.PrintArea" hidden="1">#REF!</definedName>
    <definedName name="Z_B6FCCF37_1696_11D2_8E91_0008C77C21AF_.wvu.PrintTitles" hidden="1">#REF!,#REF!</definedName>
    <definedName name="Z_B6FCCF39_1696_11D2_8E91_0008C77C21AF_.wvu.PrintArea" hidden="1">#REF!</definedName>
    <definedName name="Z_B6FCCF39_1696_11D2_8E91_0008C77C21AF_.wvu.PrintTitles" hidden="1">#REF!</definedName>
    <definedName name="Z_B6FCCF3C_1696_11D2_8E91_0008C77C21AF_.wvu.PrintArea" hidden="1">#REF!</definedName>
    <definedName name="Z_B6FCCF3C_1696_11D2_8E91_0008C77C21AF_.wvu.PrintTitles" hidden="1">#REF!,#REF!</definedName>
    <definedName name="Z_B6FCCF3E_1696_11D2_8E91_0008C77C21AF_.wvu.PrintArea" hidden="1">#REF!</definedName>
    <definedName name="Z_B6FCCF3E_1696_11D2_8E91_0008C77C21AF_.wvu.PrintTitles" hidden="1">#REF!,#REF!</definedName>
    <definedName name="Z_BDFEE6B6_734C_11D2_8E68_0008C77C0743_.wvu.PrintArea" hidden="1">#REF!</definedName>
    <definedName name="Z_BDFEE6B6_734C_11D2_8E68_0008C77C0743_.wvu.PrintTitles" hidden="1">#REF!,#REF!</definedName>
    <definedName name="Z_BDFEE6B9_734C_11D2_8E68_0008C77C0743_.wvu.PrintArea" hidden="1">#REF!</definedName>
    <definedName name="Z_BDFEE6B9_734C_11D2_8E68_0008C77C0743_.wvu.PrintTitles" hidden="1">#REF!,#REF!</definedName>
    <definedName name="Z_BDFEE6BB_734C_11D2_8E68_0008C77C0743_.wvu.PrintArea" hidden="1">#REF!</definedName>
    <definedName name="Z_BDFEE6BB_734C_11D2_8E68_0008C77C0743_.wvu.PrintTitles" hidden="1">#REF!,#REF!</definedName>
    <definedName name="Z_BDFEE6C1_734C_11D2_8E68_0008C77C0743_.wvu.PrintArea" hidden="1">#REF!</definedName>
    <definedName name="Z_BDFEE6C1_734C_11D2_8E68_0008C77C0743_.wvu.PrintTitles" hidden="1">#REF!</definedName>
    <definedName name="Z_BDFEE6C3_734C_11D2_8E68_0008C77C0743_.wvu.PrintArea" hidden="1">#REF!</definedName>
    <definedName name="Z_BDFEE6C3_734C_11D2_8E68_0008C77C0743_.wvu.PrintTitles" hidden="1">#REF!</definedName>
    <definedName name="Z_BDFEE6C5_734C_11D2_8E68_0008C77C0743_.wvu.PrintArea" hidden="1">#REF!</definedName>
    <definedName name="Z_BDFEE6C5_734C_11D2_8E68_0008C77C0743_.wvu.PrintTitles" hidden="1">#REF!</definedName>
    <definedName name="Z_BDFEE6CE_734C_11D2_8E68_0008C77C0743_.wvu.PrintArea" hidden="1">#REF!</definedName>
    <definedName name="Z_BDFEE6CE_734C_11D2_8E68_0008C77C0743_.wvu.PrintTitles" hidden="1">#REF!,#REF!</definedName>
    <definedName name="Z_BDFEE6D1_734C_11D2_8E68_0008C77C0743_.wvu.PrintArea" hidden="1">#REF!</definedName>
    <definedName name="Z_BDFEE6D1_734C_11D2_8E68_0008C77C0743_.wvu.PrintTitles" hidden="1">#REF!,#REF!</definedName>
    <definedName name="Z_BDFEE6D3_734C_11D2_8E68_0008C77C0743_.wvu.PrintArea" hidden="1">#REF!</definedName>
    <definedName name="Z_BDFEE6D3_734C_11D2_8E68_0008C77C0743_.wvu.PrintTitles" hidden="1">#REF!,#REF!</definedName>
    <definedName name="Z_BDFEE6D7_734C_11D2_8E68_0008C77C0743_.wvu.PrintArea" hidden="1">#REF!</definedName>
    <definedName name="Z_BDFEE6D7_734C_11D2_8E68_0008C77C0743_.wvu.PrintTitles" hidden="1">#REF!,#REF!</definedName>
    <definedName name="Z_BDFEE6DA_734C_11D2_8E68_0008C77C0743_.wvu.PrintArea" hidden="1">#REF!</definedName>
    <definedName name="Z_BDFEE6DA_734C_11D2_8E68_0008C77C0743_.wvu.PrintTitles" hidden="1">#REF!,#REF!</definedName>
    <definedName name="Z_BDFEE6DC_734C_11D2_8E68_0008C77C0743_.wvu.PrintArea" hidden="1">#REF!</definedName>
    <definedName name="Z_BDFEE6DC_734C_11D2_8E68_0008C77C0743_.wvu.PrintTitles" hidden="1">#REF!,#REF!</definedName>
    <definedName name="Z_BDFEE6E2_734C_11D2_8E68_0008C77C0743_.wvu.PrintArea" hidden="1">#REF!</definedName>
    <definedName name="Z_BDFEE6E2_734C_11D2_8E68_0008C77C0743_.wvu.PrintTitles" hidden="1">#REF!</definedName>
    <definedName name="Z_BDFEE6E4_734C_11D2_8E68_0008C77C0743_.wvu.PrintArea" hidden="1">#REF!</definedName>
    <definedName name="Z_BDFEE6E4_734C_11D2_8E68_0008C77C0743_.wvu.PrintTitles" hidden="1">#REF!</definedName>
    <definedName name="Z_BDFEE6E6_734C_11D2_8E68_0008C77C0743_.wvu.PrintArea" hidden="1">#REF!</definedName>
    <definedName name="Z_BDFEE6E6_734C_11D2_8E68_0008C77C0743_.wvu.PrintTitles" hidden="1">#REF!</definedName>
    <definedName name="Z_BDFEE6EF_734C_11D2_8E68_0008C77C0743_.wvu.PrintArea" hidden="1">#REF!</definedName>
    <definedName name="Z_BDFEE6EF_734C_11D2_8E68_0008C77C0743_.wvu.PrintTitles" hidden="1">#REF!,#REF!</definedName>
    <definedName name="Z_BDFEE6F2_734C_11D2_8E68_0008C77C0743_.wvu.PrintArea" hidden="1">#REF!</definedName>
    <definedName name="Z_BDFEE6F2_734C_11D2_8E68_0008C77C0743_.wvu.PrintTitles" hidden="1">#REF!,#REF!</definedName>
    <definedName name="Z_BDFEE6F4_734C_11D2_8E68_0008C77C0743_.wvu.PrintArea" hidden="1">#REF!</definedName>
    <definedName name="Z_BDFEE6F4_734C_11D2_8E68_0008C77C0743_.wvu.PrintTitles" hidden="1">#REF!,#REF!</definedName>
    <definedName name="Z_BDFEE6FA_734C_11D2_8E68_0008C77C0743_.wvu.PrintArea" hidden="1">#REF!</definedName>
    <definedName name="Z_BDFEE6FA_734C_11D2_8E68_0008C77C0743_.wvu.PrintTitles" hidden="1">#REF!,#REF!</definedName>
    <definedName name="Z_BDFEE6FC_734C_11D2_8E68_0008C77C0743_.wvu.PrintArea" hidden="1">#REF!</definedName>
    <definedName name="Z_BDFEE6FC_734C_11D2_8E68_0008C77C0743_.wvu.PrintTitles" hidden="1">#REF!,#REF!</definedName>
    <definedName name="Z_BDFEE6FE_734C_11D2_8E68_0008C77C0743_.wvu.PrintArea" hidden="1">#REF!</definedName>
    <definedName name="Z_BDFEE6FE_734C_11D2_8E68_0008C77C0743_.wvu.PrintTitles" hidden="1">#REF!,#REF!</definedName>
    <definedName name="Z_BE4AA1C5_ECFE_11D2_8EB8_0008C77C0743_.wvu.PrintArea" hidden="1">#REF!</definedName>
    <definedName name="Z_BE4AA1C5_ECFE_11D2_8EB8_0008C77C0743_.wvu.PrintTitles" hidden="1">#REF!</definedName>
    <definedName name="Z_BE4AA1D8_ECFE_11D2_8EB8_0008C77C0743_.wvu.PrintArea" hidden="1">#REF!</definedName>
    <definedName name="Z_BE4AA1D8_ECFE_11D2_8EB8_0008C77C0743_.wvu.PrintTitles" hidden="1">#REF!</definedName>
    <definedName name="Z_BE4AA1E8_ECFE_11D2_8EB8_0008C77C0743_.wvu.PrintArea" hidden="1">#REF!</definedName>
    <definedName name="Z_BE4AA1E8_ECFE_11D2_8EB8_0008C77C0743_.wvu.PrintTitles" hidden="1">#REF!,#REF!</definedName>
    <definedName name="Z_BFEBD6B7_EDBB_11D2_8EB9_0008C77C0743_.wvu.PrintArea" hidden="1">#REF!</definedName>
    <definedName name="Z_BFEBD6B7_EDBB_11D2_8EB9_0008C77C0743_.wvu.PrintTitles" hidden="1">#REF!</definedName>
    <definedName name="Z_BFEBD6CA_EDBB_11D2_8EB9_0008C77C0743_.wvu.PrintArea" hidden="1">#REF!</definedName>
    <definedName name="Z_BFEBD6CA_EDBB_11D2_8EB9_0008C77C0743_.wvu.PrintTitles" hidden="1">#REF!</definedName>
    <definedName name="Z_BFEBD6DA_EDBB_11D2_8EB9_0008C77C0743_.wvu.PrintArea" hidden="1">#REF!</definedName>
    <definedName name="Z_BFEBD6DA_EDBB_11D2_8EB9_0008C77C0743_.wvu.PrintTitles" hidden="1">#REF!,#REF!</definedName>
    <definedName name="Z_CD050555_ECE8_11D2_8EB7_0008C77C0743_.wvu.PrintArea" hidden="1">#REF!</definedName>
    <definedName name="Z_CD050555_ECE8_11D2_8EB7_0008C77C0743_.wvu.PrintTitles" hidden="1">#REF!</definedName>
    <definedName name="Z_CD050568_ECE8_11D2_8EB7_0008C77C0743_.wvu.PrintArea" hidden="1">#REF!</definedName>
    <definedName name="Z_CD050568_ECE8_11D2_8EB7_0008C77C0743_.wvu.PrintTitles" hidden="1">#REF!</definedName>
    <definedName name="Z_CD050578_ECE8_11D2_8EB7_0008C77C0743_.wvu.PrintArea" hidden="1">#REF!</definedName>
    <definedName name="Z_CD050578_ECE8_11D2_8EB7_0008C77C0743_.wvu.PrintTitles" hidden="1">#REF!,#REF!</definedName>
    <definedName name="Z_CF4A68D4_EB6D_11D2_8EB5_0008C77C0743_.wvu.PrintArea" hidden="1">#REF!</definedName>
    <definedName name="Z_CF4A68D4_EB6D_11D2_8EB5_0008C77C0743_.wvu.PrintTitles" hidden="1">#REF!</definedName>
    <definedName name="Z_CF4A68E7_EB6D_11D2_8EB5_0008C77C0743_.wvu.PrintArea" hidden="1">#REF!</definedName>
    <definedName name="Z_CF4A68E7_EB6D_11D2_8EB5_0008C77C0743_.wvu.PrintTitles" hidden="1">#REF!</definedName>
    <definedName name="Z_CF4A68F7_EB6D_11D2_8EB5_0008C77C0743_.wvu.PrintArea" hidden="1">#REF!</definedName>
    <definedName name="Z_CF4A68F7_EB6D_11D2_8EB5_0008C77C0743_.wvu.PrintTitles" hidden="1">#REF!,#REF!</definedName>
    <definedName name="Z_F3D6017D_338E_11D2_8E9B_0008C77C0743_.wvu.PrintArea" hidden="1">#REF!</definedName>
    <definedName name="Z_F3D6017D_338E_11D2_8E9B_0008C77C0743_.wvu.PrintTitles" hidden="1">#REF!</definedName>
    <definedName name="Z_F3D6018C_338E_11D2_8E9B_0008C77C0743_.wvu.PrintArea" hidden="1">#REF!</definedName>
    <definedName name="Z_F3D6018C_338E_11D2_8E9B_0008C77C0743_.wvu.PrintTitles" hidden="1">#REF!</definedName>
    <definedName name="Z_F3D60199_338E_11D2_8E9B_0008C77C0743_.wvu.PrintArea" hidden="1">#REF!</definedName>
    <definedName name="Z_F3D60199_338E_11D2_8E9B_0008C77C0743_.wvu.PrintTitles" hidden="1">#REF!,#REF!</definedName>
  </definedNames>
  <calcPr fullCalcOnLoad="1"/>
</workbook>
</file>

<file path=xl/sharedStrings.xml><?xml version="1.0" encoding="utf-8"?>
<sst xmlns="http://schemas.openxmlformats.org/spreadsheetml/2006/main" count="690" uniqueCount="603">
  <si>
    <t xml:space="preserve"> </t>
  </si>
  <si>
    <t>Change</t>
  </si>
  <si>
    <t>Line</t>
  </si>
  <si>
    <t>Allocated</t>
  </si>
  <si>
    <t>No.</t>
  </si>
  <si>
    <t>Amount</t>
  </si>
  <si>
    <t xml:space="preserve">REVENUE CREDITS </t>
  </si>
  <si>
    <t xml:space="preserve">DIVISOR </t>
  </si>
  <si>
    <t>Annual Cost ($/kW/Yr)</t>
  </si>
  <si>
    <t xml:space="preserve">Network &amp; P-to-P Rate ($/kW/Mo) </t>
  </si>
  <si>
    <t>RATE BASE:</t>
  </si>
  <si>
    <t>GROSS PLANT IN SERVICE</t>
  </si>
  <si>
    <t xml:space="preserve">  Production</t>
  </si>
  <si>
    <t xml:space="preserve">  Distribution</t>
  </si>
  <si>
    <t xml:space="preserve">  Common</t>
  </si>
  <si>
    <t>ACCUMULATED DEPRECIATION &amp; AMORTIZATION</t>
  </si>
  <si>
    <t xml:space="preserve">  Production - Depreciation</t>
  </si>
  <si>
    <t xml:space="preserve">  Distribution - Depreciation</t>
  </si>
  <si>
    <t>NET PLANT IN SERVICE</t>
  </si>
  <si>
    <t xml:space="preserve">  Production </t>
  </si>
  <si>
    <t xml:space="preserve">  Transmission </t>
  </si>
  <si>
    <t xml:space="preserve">  Distribution </t>
  </si>
  <si>
    <t xml:space="preserve">  Account No. 281 (enter negative)</t>
  </si>
  <si>
    <t xml:space="preserve">  Account No. 255 (enter negative)</t>
  </si>
  <si>
    <t xml:space="preserve">  CWC  </t>
  </si>
  <si>
    <t xml:space="preserve">  Transmission Lease Payments</t>
  </si>
  <si>
    <t>DEPRECIATION &amp; AMORTIZATION EXPENSE</t>
  </si>
  <si>
    <t xml:space="preserve">  LABOR RELATED</t>
  </si>
  <si>
    <t xml:space="preserve">  PLANT RELATED</t>
  </si>
  <si>
    <t xml:space="preserve">         Franchise</t>
  </si>
  <si>
    <t xml:space="preserve">  </t>
  </si>
  <si>
    <t xml:space="preserve">INCOME TAXES          </t>
  </si>
  <si>
    <t xml:space="preserve">     T=1 - {[(1 - SIT) * (1 - FIT)] / (1 - SIT * FIT * p)} =</t>
  </si>
  <si>
    <t xml:space="preserve">     CIT=(T/1-T) * (1-(WCLTD/R)) =</t>
  </si>
  <si>
    <t>TP=</t>
  </si>
  <si>
    <t>WAGES &amp; SALARY ALLOCATOR   (W&amp;S)</t>
  </si>
  <si>
    <t>RETURN (R)</t>
  </si>
  <si>
    <t>%</t>
  </si>
  <si>
    <t>Weighted</t>
  </si>
  <si>
    <t>PRIOR YEAR TRUE UP ADJUSTMENT</t>
  </si>
  <si>
    <t>INTEREST ON PRIOR YEAR TRUE UP ADJUSTMENT</t>
  </si>
  <si>
    <t>CURRENT YEAR REVENUE REQUIREMENT WITH TRUE UP</t>
  </si>
  <si>
    <t>CURRENT YEAR RADIAL LINE REVENUE REQUIREMENT DIRECTLY BILLED</t>
  </si>
  <si>
    <t>CURRENT YEAR METER CHARGE REVENUE REQUIREMENT DIRECTLY BILLED</t>
  </si>
  <si>
    <t xml:space="preserve">  General</t>
  </si>
  <si>
    <t xml:space="preserve">  Intangible</t>
  </si>
  <si>
    <t xml:space="preserve">  Plus Pre-Funded AFUDC Amortization</t>
  </si>
  <si>
    <t xml:space="preserve">  Plus Recovery of Abandoned Incentive Plant</t>
  </si>
  <si>
    <t xml:space="preserve">  Plus Recovery of Extraordinary Property Loss</t>
  </si>
  <si>
    <t xml:space="preserve">  Transmission Wages &amp; Salary Allocator</t>
  </si>
  <si>
    <t xml:space="preserve">  Preferred Dividends</t>
  </si>
  <si>
    <t xml:space="preserve">  Less Preferred Stock</t>
  </si>
  <si>
    <t xml:space="preserve">  Less Account 216.1</t>
  </si>
  <si>
    <t>Common Stock:</t>
  </si>
  <si>
    <t>NET REVENUE REQUIREMENT (w/o incentives)</t>
  </si>
  <si>
    <t xml:space="preserve">  Annual Rate</t>
  </si>
  <si>
    <t xml:space="preserve">  Monthly Rate</t>
  </si>
  <si>
    <t>NET PLANT CARRYING CHARGE (w/o incentives)</t>
  </si>
  <si>
    <t>GROSS PLANT CARRYING CHARGE (w/o incentives)</t>
  </si>
  <si>
    <t>NET PLANT CARRYING CHARGE, W/O DEPRECIATION (w/o incentives)</t>
  </si>
  <si>
    <t>NET PLANT CARRYING CHARGE, W/O DEPRECIATION, INCOME TAXES AND RETURN</t>
  </si>
  <si>
    <t>ADDITIONAL REVENUE REQUIREMENT (w/incentives)</t>
  </si>
  <si>
    <t>RATES</t>
  </si>
  <si>
    <t>Weekly Point to Point On and Off Peak</t>
  </si>
  <si>
    <t>Daily Point to Point On Peak</t>
  </si>
  <si>
    <t>Daily Point to Point Off Peak</t>
  </si>
  <si>
    <t>Hourly Point to Point On Peak</t>
  </si>
  <si>
    <t>Hourly Point to Point Off Peak</t>
  </si>
  <si>
    <t>Southwestern Public Service Company</t>
  </si>
  <si>
    <t>Total Revenue Credits</t>
  </si>
  <si>
    <t>METER CHARGE</t>
  </si>
  <si>
    <t xml:space="preserve">  Current Year Revenue Requirement</t>
  </si>
  <si>
    <t xml:space="preserve">  Number of Delivery Points</t>
  </si>
  <si>
    <t xml:space="preserve">  Monthly Meter Charge ($ per delivery point)</t>
  </si>
  <si>
    <t xml:space="preserve">  Annual Meter Charge ($ per delivery point)</t>
  </si>
  <si>
    <t xml:space="preserve">  Account No. 107</t>
  </si>
  <si>
    <t xml:space="preserve">  Net Pre-Funded AFUDC on CWIP included in Rate Base</t>
  </si>
  <si>
    <t xml:space="preserve">  Unamortized Balance of Abandoned Incentive Plant</t>
  </si>
  <si>
    <t xml:space="preserve">  Unamortized Balance of Extraordinary Property Loss</t>
  </si>
  <si>
    <t>BALANCE OF NETWORK CREDITS</t>
  </si>
  <si>
    <t>A &amp; G Subtotal</t>
  </si>
  <si>
    <t>INTEREST ON NETWORK CREDITS</t>
  </si>
  <si>
    <t xml:space="preserve">ADJUSTMENTS TO RATE BASE </t>
  </si>
  <si>
    <t>WORKING CAPITAL</t>
  </si>
  <si>
    <t>OPERATIONS &amp; MAINTENANCE EXPENSE</t>
  </si>
  <si>
    <t>TAXES OTHER THAN INCOME TAXES</t>
  </si>
  <si>
    <t>Amortized Investment Tax Credit (266.8f) (enter negative)</t>
  </si>
  <si>
    <t xml:space="preserve">       where WCLTD=(page 4, line 167) and R= (page 4, line 170)</t>
  </si>
  <si>
    <t xml:space="preserve">       and FIT, SIT &amp; p are as given in Note M.</t>
  </si>
  <si>
    <t xml:space="preserve">      1 / (1 - T)  = (from line 123)</t>
  </si>
  <si>
    <t>TRANSMISSION PLANT INCLUDED IN OATT TRANSMISSION RATE</t>
  </si>
  <si>
    <t xml:space="preserve">  Preferred Stock</t>
  </si>
  <si>
    <t>GROSS PLANT ALLOCATOR</t>
  </si>
  <si>
    <t>NET PLANT ALLOCATOR</t>
  </si>
  <si>
    <t>Total</t>
  </si>
  <si>
    <t xml:space="preserve">  Long Term Debt Capitalization Percentage</t>
  </si>
  <si>
    <t xml:space="preserve">  Preferred Stock Capitalization Percentage</t>
  </si>
  <si>
    <t xml:space="preserve">  Common Stock Capitalization Percentage</t>
  </si>
  <si>
    <t xml:space="preserve">  Transmission Network Load (Ws C - Divisor)</t>
  </si>
  <si>
    <t>Plus Radial Line facilities true-up (formula line 281.a)</t>
  </si>
  <si>
    <t xml:space="preserve">  Proprietary Capital (WsK Capital Structure)</t>
  </si>
  <si>
    <t xml:space="preserve">  Less Account 219 (WsK Capital Structure)</t>
  </si>
  <si>
    <t xml:space="preserve">     Less PBOP Expense in Account 926 Adjustment</t>
  </si>
  <si>
    <t>UID</t>
  </si>
  <si>
    <t>Parent</t>
  </si>
  <si>
    <t>Parent Description</t>
  </si>
  <si>
    <t>Year</t>
  </si>
  <si>
    <t>PRIOR PERIOD CORRECTION TRUE UP ADJUSTMENT</t>
  </si>
  <si>
    <t>INTEREST ON PRIOR PERIOD CORRECTION TRUE UP ADJUSTMENT</t>
  </si>
  <si>
    <t>Projected</t>
  </si>
  <si>
    <t xml:space="preserve">     Administrative and General</t>
  </si>
  <si>
    <t>NTC</t>
  </si>
  <si>
    <t xml:space="preserve"> W/S=</t>
  </si>
  <si>
    <t>CURRENT YEAR REVENUE REQUIREMENT (formula line 45)</t>
  </si>
  <si>
    <t>REVENUE REQUIREMENT (w/o incentives) from formula line 28</t>
  </si>
  <si>
    <t>LESS SPP Base Plan Upgrade Revenue Requirement (formula line 44c)</t>
  </si>
  <si>
    <t>BPU Depreciation Rate</t>
  </si>
  <si>
    <t xml:space="preserve">  Account No. 254 Excess ADIT</t>
  </si>
  <si>
    <t xml:space="preserve">  Account No. 182.3 Deficient ADIT</t>
  </si>
  <si>
    <t>LAND HELD FOR FUTURE USE (formula line 78)</t>
  </si>
  <si>
    <t xml:space="preserve">  Transmission (formula line 97)</t>
  </si>
  <si>
    <t xml:space="preserve">  A&amp;G (formula line 103)</t>
  </si>
  <si>
    <t xml:space="preserve">     Plus Acct 924 Property Insurance (formula lines 104)</t>
  </si>
  <si>
    <t xml:space="preserve">     Plus Acct 928 Transmission Specific (formula lines 105)</t>
  </si>
  <si>
    <t xml:space="preserve">     Plus Acct 928 Transmission Allocated (formula line 106)</t>
  </si>
  <si>
    <t xml:space="preserve">     Plus Acct 928 SPS Wholesale Specific (formula line 106.1)</t>
  </si>
  <si>
    <t xml:space="preserve">     Plus Acct 930.2 Transmission Specific (formula line 107)</t>
  </si>
  <si>
    <t xml:space="preserve">     Plus Acct 930.2 Transmission Allocated (formula line 108)</t>
  </si>
  <si>
    <t xml:space="preserve">     Plus Transmission Safety and Siting Advertising (formula line 109)</t>
  </si>
  <si>
    <t xml:space="preserve">  Transmission (formula line 114) </t>
  </si>
  <si>
    <t xml:space="preserve">  General (formula line 118)</t>
  </si>
  <si>
    <t xml:space="preserve">   Electric Intangible Amortization (formula line 119)</t>
  </si>
  <si>
    <t xml:space="preserve">(Excess)/Deficient ADIT Amortization - Plant </t>
  </si>
  <si>
    <t xml:space="preserve">(Excess)/Deficient ADIT Amortization - Non-Plant </t>
  </si>
  <si>
    <t>(Excess)/Deficient ADIT Amort Adjustment - Plant</t>
  </si>
  <si>
    <t>(Excess)/Deficient ADIT Amort Adjustment - Non-Plant</t>
  </si>
  <si>
    <t>Total transmission plant (formula line 143)</t>
  </si>
  <si>
    <t>Less Generator Step-up facilities (formula line 144)</t>
  </si>
  <si>
    <t>Less Radial Line facilities (formula line 145)</t>
  </si>
  <si>
    <t xml:space="preserve">  Long Term Interest (formula line 157)</t>
  </si>
  <si>
    <t xml:space="preserve">  Production (formula line 149)</t>
  </si>
  <si>
    <t xml:space="preserve">  Transmission (formula line 150)</t>
  </si>
  <si>
    <t xml:space="preserve">  Regional Market (formula line 151)</t>
  </si>
  <si>
    <t xml:space="preserve">  Distribution (formula line 152)</t>
  </si>
  <si>
    <t xml:space="preserve">  Other (formula line 153)</t>
  </si>
  <si>
    <t xml:space="preserve">  Transmission Wages &amp; Salary Allocated Amount Based on TP Allocator (formula ln 154)</t>
  </si>
  <si>
    <t xml:space="preserve">  Long Term Debt (formula line 160)</t>
  </si>
  <si>
    <t xml:space="preserve">  Preferred Stock (formula line 161)</t>
  </si>
  <si>
    <t xml:space="preserve">  Common Stock (formula line 162)</t>
  </si>
  <si>
    <t>34.1</t>
  </si>
  <si>
    <t>73.1</t>
  </si>
  <si>
    <t>73.2</t>
  </si>
  <si>
    <t>94.1</t>
  </si>
  <si>
    <t>94.2</t>
  </si>
  <si>
    <t>124.1</t>
  </si>
  <si>
    <t>124.2</t>
  </si>
  <si>
    <t>126.1</t>
  </si>
  <si>
    <t>126.2</t>
  </si>
  <si>
    <t xml:space="preserve">  Account No. 454 (formula line 30)</t>
  </si>
  <si>
    <t xml:space="preserve">  Account No. 456 (formula line 31)</t>
  </si>
  <si>
    <t xml:space="preserve">  Account No. 421.1 (formula line 31.1)</t>
  </si>
  <si>
    <t xml:space="preserve">  Account No. 456.0 (formula line 31.2)</t>
  </si>
  <si>
    <t>25.2</t>
  </si>
  <si>
    <t xml:space="preserve">  Transmission (formula line 48)</t>
  </si>
  <si>
    <t xml:space="preserve">  General (formula line 50)</t>
  </si>
  <si>
    <t xml:space="preserve">  Intangible (formula line 51)</t>
  </si>
  <si>
    <t xml:space="preserve">  Transmission - Depreciation (formula line 55)</t>
  </si>
  <si>
    <t xml:space="preserve">  General  - Depreciation (formula line 57)</t>
  </si>
  <si>
    <t xml:space="preserve">  Electric Intangible - Amortization (formula line 58)</t>
  </si>
  <si>
    <t xml:space="preserve">  Account No. 282 (enter negative) (formula line 69)</t>
  </si>
  <si>
    <t xml:space="preserve">  Account No. 283 (enter negative) (formula line 70)</t>
  </si>
  <si>
    <t xml:space="preserve">  Account No. 190 (formula line 71)</t>
  </si>
  <si>
    <t xml:space="preserve">  Materials &amp; Supplies (formula line 81)</t>
  </si>
  <si>
    <t xml:space="preserve">  Materials &amp; Supplies (formula line 82)</t>
  </si>
  <si>
    <t xml:space="preserve">  Prepayments (formula lines 83-86) </t>
  </si>
  <si>
    <t xml:space="preserve">          Payroll (formula line 123)</t>
  </si>
  <si>
    <t xml:space="preserve">         Property (formula line 125)</t>
  </si>
  <si>
    <t xml:space="preserve">         Other - Texas Use (formula line 127)</t>
  </si>
  <si>
    <t>Income Tax Calculation (formula line 136)</t>
  </si>
  <si>
    <t>ITC adjustment (formula line 137)</t>
  </si>
  <si>
    <t>RETURN (Rate Base * Rate of Return) formula line 139</t>
  </si>
  <si>
    <t>Wholesale Distribution Service Charge</t>
  </si>
  <si>
    <t>ER-0675</t>
  </si>
  <si>
    <t>Projected Transmission Plant Additions for 2020 &gt; 50K</t>
  </si>
  <si>
    <t>Projected General &amp; Intangible Plant Additions for 2020 &gt; 50K</t>
  </si>
  <si>
    <t>A.0000673.021</t>
  </si>
  <si>
    <t>TUCO-Yoakum 345kV Line_UID 504</t>
  </si>
  <si>
    <t>A.0001563.003</t>
  </si>
  <si>
    <t>Sagamore-Xmsn Lines</t>
  </si>
  <si>
    <t>A.0000424.108</t>
  </si>
  <si>
    <t>Kiowa-Eddy Co 345kV Line</t>
  </si>
  <si>
    <t>A.0001563.006</t>
  </si>
  <si>
    <t>Sagamore-Sub svng Generation</t>
  </si>
  <si>
    <t>A.0000424.111</t>
  </si>
  <si>
    <t>Eddy Co 345kV 4 Brkr Ring-Kiow</t>
  </si>
  <si>
    <t>A.0001189.020</t>
  </si>
  <si>
    <t>Phantom 115kV Bus</t>
  </si>
  <si>
    <t>A.0001030.001</t>
  </si>
  <si>
    <t>Mustang - Seminole New 115kV Line</t>
  </si>
  <si>
    <t>A.0000303.007</t>
  </si>
  <si>
    <t>SPS 2016 S&amp;E B 230kV Line</t>
  </si>
  <si>
    <t>A.0000424.113</t>
  </si>
  <si>
    <t>Kiowa 345kV Eddy Co Term Sub</t>
  </si>
  <si>
    <t>A.0001563.005</t>
  </si>
  <si>
    <t>Sagamore-Xmsn svng Generation</t>
  </si>
  <si>
    <t>A.0000842.004</t>
  </si>
  <si>
    <t>Plant X Add BFR on All 115 kV</t>
  </si>
  <si>
    <t>A.0001214.004</t>
  </si>
  <si>
    <t>U26 LS Malaga 115kV Line</t>
  </si>
  <si>
    <t>A.0001151.001</t>
  </si>
  <si>
    <t>Sundown Transformer Upgrade</t>
  </si>
  <si>
    <t>A.0001204.002</t>
  </si>
  <si>
    <t>Z18 Tuco Hale Center Phase 2</t>
  </si>
  <si>
    <t>A.0000673.029</t>
  </si>
  <si>
    <t>Yoakum 345kV Sub Reactor/TUCO</t>
  </si>
  <si>
    <t>A.0002055.001</t>
  </si>
  <si>
    <t>W77 Canyon East Tap to Arrowhe</t>
  </si>
  <si>
    <t>A.0001176.001</t>
  </si>
  <si>
    <t>Tuco SVC Sub</t>
  </si>
  <si>
    <t>A.0001214.006</t>
  </si>
  <si>
    <t>U27 Phantom Malaga 115kV Line</t>
  </si>
  <si>
    <t>A.0001369.001</t>
  </si>
  <si>
    <t>Plant X Rpl Brkr Switch WT Sub</t>
  </si>
  <si>
    <t>A.0000673.027</t>
  </si>
  <si>
    <t>TUCO 345kV Sub Reactor/Y Term_</t>
  </si>
  <si>
    <t>A.0000855.004</t>
  </si>
  <si>
    <t>SPS Transmission UAV</t>
  </si>
  <si>
    <t>A.0000303.054</t>
  </si>
  <si>
    <t>SPS Priority Defects 69kV Line TX</t>
  </si>
  <si>
    <t>A.0001563.004</t>
  </si>
  <si>
    <t>Sagamore-Substation</t>
  </si>
  <si>
    <t>A.0001205.002</t>
  </si>
  <si>
    <t>Z18 Tuco Hale Center Phase 3</t>
  </si>
  <si>
    <t>A.0000514.004</t>
  </si>
  <si>
    <t>Carlsbad 115kV Switch Replacement</t>
  </si>
  <si>
    <t>A.0000514.002</t>
  </si>
  <si>
    <t>Plant X 115kV Switch Replacement</t>
  </si>
  <si>
    <t>A.0000609.001</t>
  </si>
  <si>
    <t>W26 Byrd Tap-Cooper Rch Wreckout Re</t>
  </si>
  <si>
    <t>A.0000710.015</t>
  </si>
  <si>
    <t>Potter Physical Security INFR TX</t>
  </si>
  <si>
    <t>A.0001030.007</t>
  </si>
  <si>
    <t>Seminole Sub - Terminal Upgrade</t>
  </si>
  <si>
    <t>A.0001030.005</t>
  </si>
  <si>
    <t>Mustang Sub - Terminal Upgrade</t>
  </si>
  <si>
    <t>A.0000640.029</t>
  </si>
  <si>
    <t>Hale Co 3744,3903,3911,3915 Brkr Rp</t>
  </si>
  <si>
    <t>A.0000710.014</t>
  </si>
  <si>
    <t>Nichols Physical Security INFR Tx</t>
  </si>
  <si>
    <t>A.0001050.002</t>
  </si>
  <si>
    <t>Etter Rural - Moore Co 115kV, V63 R</t>
  </si>
  <si>
    <t>A.0001214.002</t>
  </si>
  <si>
    <t>Loving South Malaga Bend Terminal</t>
  </si>
  <si>
    <t>A.0001163.001</t>
  </si>
  <si>
    <t>Hunsley Highside</t>
  </si>
  <si>
    <t>A.0001214.001</t>
  </si>
  <si>
    <t>Malaga Bend 115 1247kV Substation T</t>
  </si>
  <si>
    <t>A.0001214.003</t>
  </si>
  <si>
    <t>Phantom Malaga Bend Terminal</t>
  </si>
  <si>
    <t>A.0000499.004</t>
  </si>
  <si>
    <t>Line ELR SPS Line</t>
  </si>
  <si>
    <t>A.0001295.002</t>
  </si>
  <si>
    <t>Sundown 115kV Capacitor Bank</t>
  </si>
  <si>
    <t>A.0001167.047</t>
  </si>
  <si>
    <t>Sundown SPE Relay Upgrades TX</t>
  </si>
  <si>
    <t>A.0001022.007</t>
  </si>
  <si>
    <t>V29 Tap</t>
  </si>
  <si>
    <t>A.0001189.009</t>
  </si>
  <si>
    <t>OPIE Phantom Roadrunner 345 ROW</t>
  </si>
  <si>
    <t>A.0001189.011</t>
  </si>
  <si>
    <t>OPIE China Draw-Phantom 345 ROW</t>
  </si>
  <si>
    <t>A.0001214.005</t>
  </si>
  <si>
    <t>U26 LS Malaga 115kV ROW</t>
  </si>
  <si>
    <t>A.0000076.004</t>
  </si>
  <si>
    <t>IA Tariff Fund SPS</t>
  </si>
  <si>
    <t>A.0000427.001</t>
  </si>
  <si>
    <t>SPS Line Capacity Line</t>
  </si>
  <si>
    <t>A.0000220.036</t>
  </si>
  <si>
    <t>PCA Capbank Rplmt NM</t>
  </si>
  <si>
    <t>A.0000220.006</t>
  </si>
  <si>
    <t>SPS 2016 S&amp;E Sub</t>
  </si>
  <si>
    <t>A.0000822.003</t>
  </si>
  <si>
    <t>SPS 2020 ELR Transformers</t>
  </si>
  <si>
    <t>A.0001137.004</t>
  </si>
  <si>
    <t>Western St Sub U-31 terminal (S Geo</t>
  </si>
  <si>
    <t>A.0001030.002</t>
  </si>
  <si>
    <t>Mustang - Seminole ROW</t>
  </si>
  <si>
    <t>A.0001021.001</t>
  </si>
  <si>
    <t>Upgrade Carlsbad 115kV Term to Peco</t>
  </si>
  <si>
    <t>A.0001137.003</t>
  </si>
  <si>
    <t>Western St Sub U-30 terminal (Coult</t>
  </si>
  <si>
    <t>A.0000795.002</t>
  </si>
  <si>
    <t>SPS Sub Comm Network Group 1 S</t>
  </si>
  <si>
    <t>A.0001022.001</t>
  </si>
  <si>
    <t>DCP - WhiteDeer Sub Tap</t>
  </si>
  <si>
    <t>A.0001049.003</t>
  </si>
  <si>
    <t>V62 Reconductor</t>
  </si>
  <si>
    <t>A.0001244.001</t>
  </si>
  <si>
    <t>Terry Co Sub V24 Term Upgrade</t>
  </si>
  <si>
    <t>A.0000424.243</t>
  </si>
  <si>
    <t>Medanos Sub Tam</t>
  </si>
  <si>
    <t>A.0000424.242</t>
  </si>
  <si>
    <t>J14 Eddy Reterm Line</t>
  </si>
  <si>
    <t>A.0000842.002</t>
  </si>
  <si>
    <t>Hale Co Relay Upgrade for Plan</t>
  </si>
  <si>
    <t>A.0001189.002</t>
  </si>
  <si>
    <t xml:space="preserve">OPIE Phantom U29 reterm Phan to Wd </t>
  </si>
  <si>
    <t>A.0001189.003</t>
  </si>
  <si>
    <t>OPIE PhantomU28reterm Phan to Red B</t>
  </si>
  <si>
    <t>A.0000795.001</t>
  </si>
  <si>
    <t>SPS Sub Comm Network Group 1 L</t>
  </si>
  <si>
    <t>A.0000220.018</t>
  </si>
  <si>
    <t>SPS 2016 NM S&amp;E Sub</t>
  </si>
  <si>
    <t>A.0001189.004</t>
  </si>
  <si>
    <t>OPIE Phantom U29 retrmROW Phan to W</t>
  </si>
  <si>
    <t>A.0001028.001</t>
  </si>
  <si>
    <t>Upgr Nichols 230kV (K62) Term to Am</t>
  </si>
  <si>
    <t>A.0001244.003</t>
  </si>
  <si>
    <t>V24 T Line</t>
  </si>
  <si>
    <t>A.0000153.001</t>
  </si>
  <si>
    <t>SPS Trans Switch Replmnt Line</t>
  </si>
  <si>
    <t>A.0001189.005</t>
  </si>
  <si>
    <t>OPIE PhantomU28retermROW Phan to Re</t>
  </si>
  <si>
    <t>A.0000863.002</t>
  </si>
  <si>
    <t>SPS Sub Comm Network Group 2 S</t>
  </si>
  <si>
    <t>A.0000863.001</t>
  </si>
  <si>
    <t>SPS Sub Comm Network Group 2 L</t>
  </si>
  <si>
    <t>A.0001244.002</t>
  </si>
  <si>
    <t>Wolfforth Sub Upgrade V24 Term</t>
  </si>
  <si>
    <t>A.0001050.004</t>
  </si>
  <si>
    <t>Upgr Moore Co 115kV (V63) Term to E</t>
  </si>
  <si>
    <t>A.0001050.003</t>
  </si>
  <si>
    <t>Upgr Etter Rural 115kV (V63) Term t</t>
  </si>
  <si>
    <t>A.0001167.033</t>
  </si>
  <si>
    <t>Indiana V15 SPE Relay Upgrades TX</t>
  </si>
  <si>
    <t>A.0001137.005</t>
  </si>
  <si>
    <t>SOGE, U-31 terminal</t>
  </si>
  <si>
    <t>A.0001137.006</t>
  </si>
  <si>
    <t>CLTR, U-30 terminal</t>
  </si>
  <si>
    <t>A.0000640.033</t>
  </si>
  <si>
    <t>Eddy Co 4K80 Bkr Replace</t>
  </si>
  <si>
    <t>A.0001214.007</t>
  </si>
  <si>
    <t>U27 Phantom Malaga 115kV ROW</t>
  </si>
  <si>
    <t>A.0000401.065</t>
  </si>
  <si>
    <t>Plains Relay Upgrade V99 Term</t>
  </si>
  <si>
    <t>A.0000401.064</t>
  </si>
  <si>
    <t>Yoakum Relay Upgrade V99 Term</t>
  </si>
  <si>
    <t>A.0000673.040</t>
  </si>
  <si>
    <t>Terry Co Sub Repeater</t>
  </si>
  <si>
    <t>A.0001054.001</t>
  </si>
  <si>
    <t>Coulter Switch Replacemnts</t>
  </si>
  <si>
    <t>A.0001059.003</t>
  </si>
  <si>
    <t xml:space="preserve">Potter Auto Bus Diff Relay Upgrade </t>
  </si>
  <si>
    <t>A.0001059.002</t>
  </si>
  <si>
    <t>Bushland Auto Bus Diff Relay Upgrad</t>
  </si>
  <si>
    <t>A.0001163.002</t>
  </si>
  <si>
    <t>Hunsley Uxx</t>
  </si>
  <si>
    <t>A.0001163.003</t>
  </si>
  <si>
    <t>Hunsley Uyy</t>
  </si>
  <si>
    <t>A.0001137.002</t>
  </si>
  <si>
    <t>U-30 reterm Western St Sub</t>
  </si>
  <si>
    <t>A.0001137.001</t>
  </si>
  <si>
    <t>U-31 reterm Western St Sub</t>
  </si>
  <si>
    <t>A.0001161.005</t>
  </si>
  <si>
    <t>Coulter Relay Sub</t>
  </si>
  <si>
    <t>A.0001161.006</t>
  </si>
  <si>
    <t>Owens Corning Relay Sub</t>
  </si>
  <si>
    <t>A.0000424.244</t>
  </si>
  <si>
    <t>SUXX Livingston Ridge Medanos 115kV</t>
  </si>
  <si>
    <t>A.0000424.245</t>
  </si>
  <si>
    <t>UXX Medanos Sage Brush 115kV</t>
  </si>
  <si>
    <t>A.0001219.009</t>
  </si>
  <si>
    <t>T56 DNV CY ELR RFL9300 SPS TX</t>
  </si>
  <si>
    <t>A.0001219.003</t>
  </si>
  <si>
    <t>T55 DNV CY ELR RFL9300 SPS TX</t>
  </si>
  <si>
    <t>A.0001219.006</t>
  </si>
  <si>
    <t>T 55 MUSTANG ELR RFL9300 SPS TX</t>
  </si>
  <si>
    <t>A.0001219.001</t>
  </si>
  <si>
    <t>K55 AMOCW ELR RFL9300 SPS TX</t>
  </si>
  <si>
    <t>A.0001219.004</t>
  </si>
  <si>
    <t>K55 MUSTANG ELR RFL9300 SPS TX</t>
  </si>
  <si>
    <t>A.0001228.008</t>
  </si>
  <si>
    <t>McDowell Creek Sub Land</t>
  </si>
  <si>
    <t>A.0000636.002</t>
  </si>
  <si>
    <t>W27 Oil Center Lea Road ROW</t>
  </si>
  <si>
    <t>A.0001325.013</t>
  </si>
  <si>
    <t>Randall Co Sub W77 Term Upgr</t>
  </si>
  <si>
    <t>A.0001325.012</t>
  </si>
  <si>
    <t>Canyon West Sub W77 Term Upgr</t>
  </si>
  <si>
    <t>A.0000842.007</t>
  </si>
  <si>
    <t>Plant X-Castro Carrier Equipment</t>
  </si>
  <si>
    <t>A.0001044.011</t>
  </si>
  <si>
    <t>UXX DSTG-TIBL 115kV ROW</t>
  </si>
  <si>
    <t>A.0001044.016</t>
  </si>
  <si>
    <t>UXX TIBL-HFRD 115kV ROW</t>
  </si>
  <si>
    <t>A.0000424.247</t>
  </si>
  <si>
    <t>W88 LR SB Reterm</t>
  </si>
  <si>
    <t>A.0000706.001</t>
  </si>
  <si>
    <t>Hitchland-New 345kV Terminal -</t>
  </si>
  <si>
    <t>A.0001049.001</t>
  </si>
  <si>
    <t>Carlisle V62 Terminal Upgrade</t>
  </si>
  <si>
    <t>A.0001033.003</t>
  </si>
  <si>
    <t>Northwest to Rolling Hills 115kV, R</t>
  </si>
  <si>
    <t>A.0000628.002</t>
  </si>
  <si>
    <t>W26 Cooper Ranch Oil Ctr ROW</t>
  </si>
  <si>
    <t>A.0001045.004</t>
  </si>
  <si>
    <t>K30 230kV Re-term</t>
  </si>
  <si>
    <t>A.0001383.001</t>
  </si>
  <si>
    <t>TxDot T 37 Relocate</t>
  </si>
  <si>
    <t>A.0000609.002</t>
  </si>
  <si>
    <t>W26 Byrd Tap Cooper Ranch ROW</t>
  </si>
  <si>
    <t>A.0001049.002</t>
  </si>
  <si>
    <t>Indiana V62 Terminal Upgrade</t>
  </si>
  <si>
    <t>D.0001723.007</t>
  </si>
  <si>
    <t>ADMS SW SPS</t>
  </si>
  <si>
    <t>D.0001813.023</t>
  </si>
  <si>
    <t>Amarillo Ops Center Renovation</t>
  </si>
  <si>
    <t>D.0002038.007</t>
  </si>
  <si>
    <t>DEMS Ph4 HW SPS-10756</t>
  </si>
  <si>
    <t>A.0006056.213</t>
  </si>
  <si>
    <t>TX-DIST Fleet New Unit Purchases</t>
  </si>
  <si>
    <t>D.0002014.001</t>
  </si>
  <si>
    <t>Purch WAN HW SPS-BSPRJ0001170</t>
  </si>
  <si>
    <t>D.0002211.004</t>
  </si>
  <si>
    <t>BUD-ITC-Purch 2020 Planned PC HW SP</t>
  </si>
  <si>
    <t>D.0002210.004</t>
  </si>
  <si>
    <t>BUD-ITC-Purch 2020 IT INFS Ref HW S</t>
  </si>
  <si>
    <t>D.0002213.004</t>
  </si>
  <si>
    <t>BUD-ITC-Purch 2020 Storage HW SPS</t>
  </si>
  <si>
    <t>A.0006056.224</t>
  </si>
  <si>
    <t>Fleet New Unit El Trans TX</t>
  </si>
  <si>
    <t>A.0006059.006</t>
  </si>
  <si>
    <t>TX-Dist Electric Tools and Equip</t>
  </si>
  <si>
    <t>D.0002148.004</t>
  </si>
  <si>
    <t>2020 Planned Printer HW SPS</t>
  </si>
  <si>
    <t>A.0006056.214</t>
  </si>
  <si>
    <t xml:space="preserve">NM-DIST Fleet New Unit Purchase El </t>
  </si>
  <si>
    <t>D.0002038.012</t>
  </si>
  <si>
    <t>ITC-Purch DEMS HW SPS</t>
  </si>
  <si>
    <t>D.0002212.004</t>
  </si>
  <si>
    <t>BUD-ITC-Purch 2020 Plan Server HW S</t>
  </si>
  <si>
    <t>A.0000588.002</t>
  </si>
  <si>
    <t>SPS - 2016 - ELR - RTU, Comm</t>
  </si>
  <si>
    <t>D.0002215.004</t>
  </si>
  <si>
    <t>BUD-ITC-Purch 2020 UnPlan PC HW SPS</t>
  </si>
  <si>
    <t>A.0000710.013</t>
  </si>
  <si>
    <t>Potter Physical Security Comm TX</t>
  </si>
  <si>
    <t>D.0001779.249</t>
  </si>
  <si>
    <t>Unbudgeted Emergencies - Electric -</t>
  </si>
  <si>
    <t>A.0001022.004</t>
  </si>
  <si>
    <t>Comm Equip @ Whitedeer Sub</t>
  </si>
  <si>
    <t>A.0000710.012</t>
  </si>
  <si>
    <t>Nichols Physical Security Tx Comm</t>
  </si>
  <si>
    <t>A.0000795.003</t>
  </si>
  <si>
    <t>SPS Sub Comm Network Group 1 C</t>
  </si>
  <si>
    <t>A.0000842.001</t>
  </si>
  <si>
    <t>Plant X BFR RTU</t>
  </si>
  <si>
    <t>D.0001840.029</t>
  </si>
  <si>
    <t>Purch VOIP SPS</t>
  </si>
  <si>
    <t>A.0000673.032</t>
  </si>
  <si>
    <t>Yoakum 345kV Sub Comms_UID 504</t>
  </si>
  <si>
    <t>A.0001189.006</t>
  </si>
  <si>
    <t>OPIE Phantom Sub COMM</t>
  </si>
  <si>
    <t>A.0000424.249</t>
  </si>
  <si>
    <t>Install Medanos Subs COMM</t>
  </si>
  <si>
    <t>A.0001214.011</t>
  </si>
  <si>
    <t>Install COMMs for New Malaga Sub</t>
  </si>
  <si>
    <t>D.0002109.004</t>
  </si>
  <si>
    <t>Purch Rugged Tablet HW SPS</t>
  </si>
  <si>
    <t>A.0006056.223</t>
  </si>
  <si>
    <t>Fleet New Units  El Trans NM</t>
  </si>
  <si>
    <t>A.0000588.012</t>
  </si>
  <si>
    <t>Castro RTU Replacement</t>
  </si>
  <si>
    <t>A.0001030.003</t>
  </si>
  <si>
    <t>Mustang Sub - Comm</t>
  </si>
  <si>
    <t>A.0000863.003</t>
  </si>
  <si>
    <t>SPS Sub Comm Network Group 2 C</t>
  </si>
  <si>
    <t>A.0001163.007</t>
  </si>
  <si>
    <t>Install Hunsley Substation COMM</t>
  </si>
  <si>
    <t>A.0010138.004</t>
  </si>
  <si>
    <t>Install Western Street Subs Comm</t>
  </si>
  <si>
    <t>A.0000424.239</t>
  </si>
  <si>
    <t>Install Roadrunner Sub Comm</t>
  </si>
  <si>
    <t>A.0006059.063</t>
  </si>
  <si>
    <t>SPS Sub Comm Tool Blanket</t>
  </si>
  <si>
    <t>A.0006059.016</t>
  </si>
  <si>
    <t>TX-Dist Subs Tools and Equip</t>
  </si>
  <si>
    <t>A.0006059.007</t>
  </si>
  <si>
    <t>NM-Dist Electric Tools and Equip</t>
  </si>
  <si>
    <t>A.0000556.020</t>
  </si>
  <si>
    <t>Tuco A&amp;B DFR</t>
  </si>
  <si>
    <t>D.0002216.004</t>
  </si>
  <si>
    <t>BUD-ITC-Purch 2020 Unplan Server HW</t>
  </si>
  <si>
    <t>A.0000556.018</t>
  </si>
  <si>
    <t>Plant X 230kV DFR</t>
  </si>
  <si>
    <t>A.0000556.021</t>
  </si>
  <si>
    <t>Eddy County 115kV DFR</t>
  </si>
  <si>
    <t>A.0001030.006</t>
  </si>
  <si>
    <t>Seminole Sub - Comm</t>
  </si>
  <si>
    <t>A.0001563.007</t>
  </si>
  <si>
    <t>ITC-Bus Sys Purch Sagamore Net Equi</t>
  </si>
  <si>
    <t>A.0000424.117</t>
  </si>
  <si>
    <t>Kiowa 345kV Comms</t>
  </si>
  <si>
    <t>D.0002106.004</t>
  </si>
  <si>
    <t>Purch VOIP Refresh HW SPS</t>
  </si>
  <si>
    <t>D.0001823.016</t>
  </si>
  <si>
    <t>SPS Energy Management</t>
  </si>
  <si>
    <t>A.0000424.112</t>
  </si>
  <si>
    <t>Eddy Co 345kV Comms</t>
  </si>
  <si>
    <t>A.0006056.227</t>
  </si>
  <si>
    <t>GSMOC Purchase Vehicles</t>
  </si>
  <si>
    <t>D.0002154.004</t>
  </si>
  <si>
    <t>Purch 2020 Sec Cam HW SPS</t>
  </si>
  <si>
    <t>A.0000126.011</t>
  </si>
  <si>
    <t>Comm Equp @ Artesia Country Club</t>
  </si>
  <si>
    <t>A.0001151.003</t>
  </si>
  <si>
    <t>Sundown Transformer Upgr Comm</t>
  </si>
  <si>
    <t>A.0006059.436</t>
  </si>
  <si>
    <t>SPS Ops Engineering Tools</t>
  </si>
  <si>
    <t>A.0000974.011</t>
  </si>
  <si>
    <t>Optima Comm</t>
  </si>
  <si>
    <t>A.0000673.028</t>
  </si>
  <si>
    <t>TUCO 345kV Sub Comms_UID 50447</t>
  </si>
  <si>
    <t>A.0005014.101</t>
  </si>
  <si>
    <t xml:space="preserve">Office Furn &amp; Equipment - Electric </t>
  </si>
  <si>
    <t>A.0005549.010</t>
  </si>
  <si>
    <t>NM-Dist Sub Communication Equi</t>
  </si>
  <si>
    <t>A.0006059.432</t>
  </si>
  <si>
    <t>Tool Blanket TX Line</t>
  </si>
  <si>
    <t>A.0006059.088</t>
  </si>
  <si>
    <t>SPS Sys Protect Comm Eng Testing Eq</t>
  </si>
  <si>
    <t>A.0003000.693</t>
  </si>
  <si>
    <t>GMS0C-PMO Equipment</t>
  </si>
  <si>
    <t>A.0006059.488</t>
  </si>
  <si>
    <t>Tools &amp; Equipment - Electric - TX</t>
  </si>
  <si>
    <t>A.0005549.009</t>
  </si>
  <si>
    <t>SPS-Dist Sub Communication Equ</t>
  </si>
  <si>
    <t>D.0001826.166</t>
  </si>
  <si>
    <t>Purch Scada Synchrophaser HW S</t>
  </si>
  <si>
    <t>A.0006059.168</t>
  </si>
  <si>
    <t>SPS Transmission Tool Blanket</t>
  </si>
  <si>
    <t>A.0003000.689</t>
  </si>
  <si>
    <t>GMS0C-TX Lab Instruments</t>
  </si>
  <si>
    <t>A.0003000.668</t>
  </si>
  <si>
    <t>HAR0C-Purch Plant Tools</t>
  </si>
  <si>
    <t>D.0002059.004</t>
  </si>
  <si>
    <t>BUD-IT Blanket-Net Strategy HW SPS</t>
  </si>
  <si>
    <t>A.0003000.684</t>
  </si>
  <si>
    <t>TOL0C - Purch Misc Tools</t>
  </si>
  <si>
    <t>A.0003000.692</t>
  </si>
  <si>
    <t>GMS0C-MMR Instruments</t>
  </si>
  <si>
    <t>A.0006059.258</t>
  </si>
  <si>
    <t>SPS Training Center Equipment</t>
  </si>
  <si>
    <t>SPP-NTC-200395</t>
  </si>
  <si>
    <t>SPP-NTC-C-210504</t>
  </si>
  <si>
    <t>SPP-NTC-210507</t>
  </si>
  <si>
    <t>SPP-NTC-200407</t>
  </si>
  <si>
    <t>SPP-NTC-210496</t>
  </si>
  <si>
    <t>SPP-NTC-200309</t>
  </si>
  <si>
    <t>SPP-NTC-200369</t>
  </si>
  <si>
    <t>SPP-NTC-200365</t>
  </si>
  <si>
    <t>SPP-NTC-200455</t>
  </si>
  <si>
    <t>SPP-NTC-200420</t>
  </si>
  <si>
    <t>SPP-NTC-200444</t>
  </si>
  <si>
    <t>Variance Analysis 2020 Projected versus 2019 Projected Amounts - Transmission</t>
  </si>
  <si>
    <t>Variance Analysis 2020 Projected versus 2019 Projected Amounts - Distribution</t>
  </si>
  <si>
    <t>O&amp;M Expense:</t>
  </si>
  <si>
    <t>OTHER TAXES EXPENSE</t>
  </si>
  <si>
    <t>A&amp;G EXPENSE</t>
  </si>
  <si>
    <t>DEPRECIATION EXPENSE</t>
  </si>
  <si>
    <t>COMPOSITE INCOME TAX EXPENSE</t>
  </si>
  <si>
    <t>Excess/Deficient ADIT Amortization</t>
  </si>
  <si>
    <t xml:space="preserve">ACCUMULATED DEFERRED INCOME TAX </t>
  </si>
  <si>
    <t>Revenue Credits</t>
  </si>
  <si>
    <t>Primary Distribution NCP Breakdown (kW)</t>
  </si>
  <si>
    <t>Total Distribution Portion of Excess ADIT Amortization (formula ln 208)</t>
  </si>
  <si>
    <t>GENERAL &amp; INTANGILBE PLANT</t>
  </si>
  <si>
    <t>B. Total Distribution O&amp;M (formula WsT ln 60)</t>
  </si>
  <si>
    <t>N. Total Other Taxes Allocated to Distribution (formula WsT ln 84)</t>
  </si>
  <si>
    <t>C. Distribution Related A&amp;G Expense (formula WsT ln 94)</t>
  </si>
  <si>
    <t xml:space="preserve">CAPITAL STRUCTURE </t>
  </si>
  <si>
    <t>Long Term Debt (formula WsT ln 143)</t>
  </si>
  <si>
    <t>Preferred Stock (formula WsT ln 144)</t>
  </si>
  <si>
    <t>Common Equity  (formula WsT ln 145)</t>
  </si>
  <si>
    <t>Rate of Return  (formula WsT ln 146)</t>
  </si>
  <si>
    <t>Distribution Depreciation Expense (formula WsT ln 158)</t>
  </si>
  <si>
    <t>B. Income Tax Expense (formula WsT ln 172)</t>
  </si>
  <si>
    <t>General &amp; Intangible Return (formula WsT ln 232)</t>
  </si>
  <si>
    <t>General &amp; Intangible Income Taxes (formula WsT ln 233)</t>
  </si>
  <si>
    <t>Distribution share of ADIT (formula WsT ln 261)</t>
  </si>
  <si>
    <t>A. Distribution Related Other Revenues (formula WsT ln 274)</t>
  </si>
  <si>
    <t>Wholesale NCP Load (Kw) (formula Rate ln 35)</t>
  </si>
  <si>
    <t>Projected Distribution ARR  (formula Rate ln 28)</t>
  </si>
  <si>
    <t>Prior Year True Up Adjustment  (formula Rate ln 29)</t>
  </si>
  <si>
    <t>Interest On Prior Year True Up Adjustment  (formula Rate ln 30)</t>
  </si>
  <si>
    <t>Projected Distribution ARR with True Up  (formula Rate ln 33)</t>
  </si>
  <si>
    <t>Monthly Rate ($/Kw-mo)  (formula Rate ln 37)</t>
  </si>
  <si>
    <t>Total Distribution Plant (formula WsT ln 28)</t>
  </si>
  <si>
    <r>
      <t>FIXED CHARGE RATE (FCR)</t>
    </r>
    <r>
      <rPr>
        <sz val="14"/>
        <rFont val="Arial"/>
        <family val="2"/>
      </rPr>
      <t xml:space="preserve"> (formula WsT ln 23)</t>
    </r>
  </si>
  <si>
    <t>Primary Function Percent of Revenue Requirement (formula WsT ln 32)</t>
  </si>
  <si>
    <t>Texas (formula WsT ln 40)</t>
  </si>
  <si>
    <t>New Mexico (formula WsT ln 41)</t>
  </si>
  <si>
    <t>Wholesale (formula WsT ln 42)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</si>
</sst>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"/>
    <numFmt numFmtId="166" formatCode="&quot;$&quot;#,##0.000"/>
    <numFmt numFmtId="167" formatCode="0.0000"/>
    <numFmt numFmtId="168" formatCode="0.000%"/>
    <numFmt numFmtId="169" formatCode="&quot;$&quot;#,##0"/>
    <numFmt numFmtId="170" formatCode="0.00_)"/>
    <numFmt numFmtId="171" formatCode="#,##0.00&quot; $&quot;;\-#,##0.00&quot; $&quot;"/>
    <numFmt numFmtId="172" formatCode="_-* #,##0.0_-;\-* #,##0.0_-;_-* &quot;-&quot;??_-;_-@_-"/>
    <numFmt numFmtId="173" formatCode="m\-d\-yy"/>
    <numFmt numFmtId="174" formatCode="_(&quot;$&quot;* #,##0_);_(&quot;$&quot;* \(#,##0\);_(&quot;$&quot;* &quot;-&quot;??_);_(@_)"/>
    <numFmt numFmtId="175" formatCode="_(* #,##0_);_(* \(#,##0\);_(* &quot;-&quot;??_);_(@_)"/>
    <numFmt numFmtId="176" formatCode="#,##0.00000_);\(#,##0.00000\)"/>
    <numFmt numFmtId="177" formatCode="0;[Red]0"/>
    <numFmt numFmtId="178" formatCode="#,##0.000000_);\(#,##0.000000\)"/>
    <numFmt numFmtId="179" formatCode="#,##0.0000_);\(#,##0.0000\)"/>
    <numFmt numFmtId="180" formatCode="_(* #,##0.000000_);_(* \(#,##0.000000\);_(* &quot;-&quot;??_);_(@_)"/>
    <numFmt numFmtId="181" formatCode="0."/>
    <numFmt numFmtId="182" formatCode="_(* #,##0,_);_(* \(#,##0,\);_(* &quot;-   &quot;_);_(@_)"/>
    <numFmt numFmtId="183" formatCode="_(* #,##0.0,_);_(* \(#,##0.0,\);_(* &quot;-   &quot;_);_(@_)"/>
    <numFmt numFmtId="184" formatCode="_(* #,##0_);_(* \(#,##0\);_(* &quot;&quot;_);_(@_)"/>
    <numFmt numFmtId="185" formatCode=";;;\(@\)"/>
    <numFmt numFmtId="186" formatCode="_(* #,##0.0_);_(* \(#,##0.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000_);_(* \(#,##0.0000\);_(* &quot;-&quot;_);_(@_)"/>
    <numFmt numFmtId="192" formatCode="#,##0.00000"/>
    <numFmt numFmtId="193" formatCode="0.0%"/>
    <numFmt numFmtId="194" formatCode="mmmm\-yy"/>
    <numFmt numFmtId="195" formatCode="0.0"/>
    <numFmt numFmtId="196" formatCode="#,##0;[Red]\(#,##0\)"/>
    <numFmt numFmtId="197" formatCode="#,##0&quot; kW&quot;"/>
    <numFmt numFmtId="198" formatCode="&quot;$&quot;##0.00&quot;/kW&quot;"/>
    <numFmt numFmtId="199" formatCode="#,##0&quot; Mwh&quot;"/>
    <numFmt numFmtId="200" formatCode="&quot;$&quot;##0.0000000&quot;/kwh&quot;"/>
    <numFmt numFmtId="201" formatCode="0.0000%"/>
    <numFmt numFmtId="202" formatCode="_(* #,##0.000000_);_(* \(#,##0.000000\);_(* &quot;-&quot;??????_);_(@_)"/>
    <numFmt numFmtId="203" formatCode="[$-409]dddd\,\ mmmm\ dd\,\ yyyy"/>
    <numFmt numFmtId="204" formatCode="[$-409]h:mm:ss\ AM/PM"/>
    <numFmt numFmtId="205" formatCode="&quot;$&quot;#,##0.0"/>
    <numFmt numFmtId="206" formatCode="0.00000_);\(0.00000\)"/>
    <numFmt numFmtId="207" formatCode="#,##0.0000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??"/>
      <family val="3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Arial MT"/>
      <family val="0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sz val="8"/>
      <color indexed="12"/>
      <name val="Arial"/>
      <family val="2"/>
    </font>
    <font>
      <sz val="14"/>
      <name val="Arial MT"/>
      <family val="0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ms Rmn"/>
      <family val="0"/>
    </font>
    <font>
      <b/>
      <sz val="11"/>
      <color indexed="9"/>
      <name val="Calibri"/>
      <family val="2"/>
    </font>
    <font>
      <u val="singleAccounting"/>
      <sz val="10"/>
      <name val="Times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12"/>
      <name val="Helv"/>
      <family val="0"/>
    </font>
    <font>
      <sz val="12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5.5"/>
      <name val="Small Fonts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2"/>
      <color indexed="12"/>
      <name val="Times New Roman"/>
      <family val="1"/>
    </font>
    <font>
      <sz val="10"/>
      <color rgb="FF000000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top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173" fontId="1" fillId="8" borderId="1">
      <alignment horizontal="center" vertical="center"/>
      <protection/>
    </xf>
    <xf numFmtId="0" fontId="22" fillId="3" borderId="0" applyNumberFormat="0" applyBorder="0" applyAlignment="0" applyProtection="0"/>
    <xf numFmtId="0" fontId="23" fillId="20" borderId="2" applyNumberFormat="0" applyAlignment="0" applyProtection="0"/>
    <xf numFmtId="0" fontId="24" fillId="0" borderId="0">
      <alignment/>
      <protection/>
    </xf>
    <xf numFmtId="0" fontId="25" fillId="21" borderId="3" applyNumberFormat="0" applyAlignment="0" applyProtection="0"/>
    <xf numFmtId="185" fontId="26" fillId="0" borderId="0">
      <alignment horizont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2" fillId="0" borderId="0">
      <alignment/>
      <protection locked="0"/>
    </xf>
    <xf numFmtId="181" fontId="27" fillId="0" borderId="0">
      <alignment/>
      <protection/>
    </xf>
    <xf numFmtId="0" fontId="28" fillId="0" borderId="0" applyNumberFormat="0" applyFill="0" applyBorder="0" applyAlignment="0" applyProtection="0"/>
    <xf numFmtId="37" fontId="45" fillId="22" borderId="4" applyAlignment="0">
      <protection/>
    </xf>
    <xf numFmtId="172" fontId="0" fillId="0" borderId="0">
      <alignment/>
      <protection locked="0"/>
    </xf>
    <xf numFmtId="172" fontId="0" fillId="0" borderId="0">
      <alignment/>
      <protection locked="0"/>
    </xf>
    <xf numFmtId="0" fontId="3" fillId="0" borderId="0" applyNumberFormat="0" applyFill="0" applyBorder="0" applyAlignment="0" applyProtection="0"/>
    <xf numFmtId="39" fontId="45" fillId="22" borderId="0" applyNumberFormat="0" applyBorder="0" applyAlignment="0" applyProtection="0"/>
    <xf numFmtId="0" fontId="29" fillId="4" borderId="0" applyNumberFormat="0" applyBorder="0" applyAlignment="0" applyProtection="0"/>
    <xf numFmtId="38" fontId="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>
      <alignment/>
      <protection locked="0"/>
    </xf>
    <xf numFmtId="171" fontId="0" fillId="0" borderId="0">
      <alignment/>
      <protection locked="0"/>
    </xf>
    <xf numFmtId="171" fontId="0" fillId="0" borderId="0">
      <alignment/>
      <protection locked="0"/>
    </xf>
    <xf numFmtId="171" fontId="0" fillId="0" borderId="0">
      <alignment/>
      <protection locked="0"/>
    </xf>
    <xf numFmtId="0" fontId="6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33" fillId="7" borderId="2" applyNumberFormat="0" applyAlignment="0" applyProtection="0"/>
    <xf numFmtId="10" fontId="4" fillId="23" borderId="9" applyNumberFormat="0" applyBorder="0" applyAlignment="0" applyProtection="0"/>
    <xf numFmtId="0" fontId="34" fillId="0" borderId="10" applyNumberFormat="0" applyFill="0" applyAlignment="0" applyProtection="0"/>
    <xf numFmtId="0" fontId="35" fillId="22" borderId="0" applyNumberFormat="0" applyBorder="0" applyAlignment="0" applyProtection="0"/>
    <xf numFmtId="37" fontId="8" fillId="0" borderId="0">
      <alignment/>
      <protection/>
    </xf>
    <xf numFmtId="170" fontId="9" fillId="0" borderId="0">
      <alignment/>
      <protection/>
    </xf>
    <xf numFmtId="37" fontId="3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41" fontId="27" fillId="0" borderId="0">
      <alignment/>
      <protection/>
    </xf>
    <xf numFmtId="41" fontId="27" fillId="0" borderId="0">
      <alignment/>
      <protection/>
    </xf>
    <xf numFmtId="41" fontId="27" fillId="0" borderId="0">
      <alignment/>
      <protection/>
    </xf>
    <xf numFmtId="164" fontId="10" fillId="0" borderId="0" applyProtection="0">
      <alignment/>
    </xf>
    <xf numFmtId="164" fontId="10" fillId="0" borderId="0" applyProtection="0">
      <alignment/>
    </xf>
    <xf numFmtId="164" fontId="10" fillId="0" borderId="0" applyProtection="0">
      <alignment/>
    </xf>
    <xf numFmtId="0" fontId="37" fillId="0" borderId="0">
      <alignment/>
      <protection/>
    </xf>
    <xf numFmtId="0" fontId="37" fillId="23" borderId="4" applyNumberFormat="0" applyFont="0" applyAlignment="0" applyProtection="0"/>
    <xf numFmtId="184" fontId="0" fillId="0" borderId="0">
      <alignment/>
      <protection/>
    </xf>
    <xf numFmtId="184" fontId="0" fillId="0" borderId="0">
      <alignment/>
      <protection/>
    </xf>
    <xf numFmtId="0" fontId="38" fillId="20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0" fillId="0" borderId="12">
      <alignment horizontal="center"/>
      <protection/>
    </xf>
    <xf numFmtId="3" fontId="39" fillId="0" borderId="0" applyFont="0" applyFill="0" applyBorder="0" applyAlignment="0" applyProtection="0"/>
    <xf numFmtId="0" fontId="39" fillId="24" borderId="0" applyNumberFormat="0" applyFont="0" applyBorder="0" applyAlignment="0" applyProtection="0"/>
    <xf numFmtId="0" fontId="11" fillId="0" borderId="13">
      <alignment/>
      <protection/>
    </xf>
    <xf numFmtId="0" fontId="19" fillId="0" borderId="0">
      <alignment vertical="top"/>
      <protection/>
    </xf>
    <xf numFmtId="0" fontId="12" fillId="0" borderId="14">
      <alignment/>
      <protection/>
    </xf>
    <xf numFmtId="0" fontId="41" fillId="0" borderId="0">
      <alignment horizontal="centerContinuous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 wrapText="1"/>
      <protection/>
    </xf>
    <xf numFmtId="182" fontId="0" fillId="0" borderId="0">
      <alignment wrapText="1"/>
      <protection/>
    </xf>
    <xf numFmtId="183" fontId="0" fillId="0" borderId="0">
      <alignment wrapText="1"/>
      <protection/>
    </xf>
    <xf numFmtId="183" fontId="0" fillId="0" borderId="0">
      <alignment wrapText="1"/>
      <protection/>
    </xf>
    <xf numFmtId="0" fontId="42" fillId="0" borderId="0" applyNumberFormat="0" applyFill="0" applyBorder="0" applyAlignment="0" applyProtection="0"/>
    <xf numFmtId="171" fontId="0" fillId="0" borderId="15">
      <alignment/>
      <protection locked="0"/>
    </xf>
    <xf numFmtId="171" fontId="0" fillId="0" borderId="15">
      <alignment/>
      <protection locked="0"/>
    </xf>
    <xf numFmtId="37" fontId="4" fillId="22" borderId="0" applyNumberFormat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" fontId="13" fillId="0" borderId="8" applyProtection="0">
      <alignment/>
    </xf>
    <xf numFmtId="0" fontId="43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15" fillId="0" borderId="0" xfId="105" applyNumberFormat="1" applyFont="1" applyAlignment="1" applyProtection="1">
      <alignment horizontal="center"/>
      <protection locked="0"/>
    </xf>
    <xf numFmtId="164" fontId="14" fillId="0" borderId="0" xfId="105" applyFont="1" applyAlignment="1">
      <alignment/>
    </xf>
    <xf numFmtId="0" fontId="15" fillId="0" borderId="0" xfId="105" applyNumberFormat="1" applyFont="1" applyAlignment="1" applyProtection="1">
      <alignment/>
      <protection locked="0"/>
    </xf>
    <xf numFmtId="0" fontId="15" fillId="0" borderId="0" xfId="105" applyNumberFormat="1" applyFont="1" applyProtection="1">
      <alignment/>
      <protection locked="0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37" fontId="15" fillId="0" borderId="0" xfId="0" applyNumberFormat="1" applyFont="1" applyAlignment="1">
      <alignment/>
    </xf>
    <xf numFmtId="0" fontId="16" fillId="0" borderId="0" xfId="105" applyNumberFormat="1" applyFont="1" applyAlignment="1" applyProtection="1">
      <alignment/>
      <protection locked="0"/>
    </xf>
    <xf numFmtId="0" fontId="15" fillId="0" borderId="0" xfId="0" applyFont="1" applyFill="1" applyAlignment="1">
      <alignment/>
    </xf>
    <xf numFmtId="0" fontId="15" fillId="0" borderId="0" xfId="105" applyNumberFormat="1" applyFont="1" applyFill="1" applyAlignment="1" applyProtection="1">
      <alignment/>
      <protection locked="0"/>
    </xf>
    <xf numFmtId="0" fontId="15" fillId="0" borderId="0" xfId="105" applyNumberFormat="1" applyFont="1" applyFill="1" applyAlignment="1" applyProtection="1">
      <alignment horizontal="right"/>
      <protection locked="0"/>
    </xf>
    <xf numFmtId="0" fontId="15" fillId="0" borderId="0" xfId="105" applyNumberFormat="1" applyFont="1" applyAlignment="1" applyProtection="1">
      <alignment horizontal="right"/>
      <protection locked="0"/>
    </xf>
    <xf numFmtId="0" fontId="15" fillId="0" borderId="0" xfId="105" applyNumberFormat="1" applyFont="1">
      <alignment/>
    </xf>
    <xf numFmtId="0" fontId="14" fillId="0" borderId="0" xfId="105" applyNumberFormat="1" applyFont="1">
      <alignment/>
    </xf>
    <xf numFmtId="0" fontId="14" fillId="0" borderId="0" xfId="105" applyNumberFormat="1" applyFont="1" applyAlignment="1" applyProtection="1">
      <alignment horizontal="center"/>
      <protection locked="0"/>
    </xf>
    <xf numFmtId="0" fontId="17" fillId="0" borderId="0" xfId="105" applyNumberFormat="1" applyFont="1" applyAlignment="1">
      <alignment horizontal="center"/>
    </xf>
    <xf numFmtId="0" fontId="15" fillId="0" borderId="0" xfId="105" applyNumberFormat="1" applyFont="1" applyAlignment="1">
      <alignment horizontal="center"/>
    </xf>
    <xf numFmtId="0" fontId="14" fillId="0" borderId="12" xfId="105" applyNumberFormat="1" applyFont="1" applyBorder="1" applyAlignment="1" applyProtection="1">
      <alignment horizontal="center"/>
      <protection locked="0"/>
    </xf>
    <xf numFmtId="0" fontId="15" fillId="0" borderId="12" xfId="105" applyNumberFormat="1" applyFont="1" applyBorder="1" applyAlignment="1" applyProtection="1">
      <alignment horizontal="center"/>
      <protection locked="0"/>
    </xf>
    <xf numFmtId="0" fontId="14" fillId="0" borderId="0" xfId="105" applyNumberFormat="1" applyFont="1" applyBorder="1" applyAlignment="1" applyProtection="1">
      <alignment horizontal="center"/>
      <protection locked="0"/>
    </xf>
    <xf numFmtId="0" fontId="15" fillId="0" borderId="0" xfId="105" applyNumberFormat="1" applyFont="1" applyAlignment="1">
      <alignment/>
    </xf>
    <xf numFmtId="37" fontId="15" fillId="0" borderId="0" xfId="105" applyNumberFormat="1" applyFont="1" applyFill="1">
      <alignment/>
    </xf>
    <xf numFmtId="164" fontId="15" fillId="0" borderId="0" xfId="105" applyFont="1" applyAlignment="1">
      <alignment/>
    </xf>
    <xf numFmtId="0" fontId="15" fillId="0" borderId="0" xfId="105" applyNumberFormat="1" applyFont="1" applyAlignment="1" quotePrefix="1">
      <alignment/>
    </xf>
    <xf numFmtId="3" fontId="15" fillId="0" borderId="0" xfId="105" applyNumberFormat="1" applyFont="1" applyAlignment="1">
      <alignment/>
    </xf>
    <xf numFmtId="0" fontId="15" fillId="0" borderId="0" xfId="105" applyNumberFormat="1" applyFont="1" quotePrefix="1">
      <alignment/>
    </xf>
    <xf numFmtId="166" fontId="15" fillId="0" borderId="0" xfId="105" applyNumberFormat="1" applyFont="1" applyProtection="1">
      <alignment/>
      <protection locked="0"/>
    </xf>
    <xf numFmtId="0" fontId="15" fillId="0" borderId="0" xfId="105" applyNumberFormat="1" applyFont="1" applyFill="1">
      <alignment/>
    </xf>
    <xf numFmtId="0" fontId="15" fillId="0" borderId="0" xfId="105" applyNumberFormat="1" applyFont="1" applyFill="1" applyAlignment="1">
      <alignment horizontal="right"/>
    </xf>
    <xf numFmtId="0" fontId="15" fillId="0" borderId="0" xfId="105" applyNumberFormat="1" applyFont="1" applyAlignment="1">
      <alignment horizontal="right"/>
    </xf>
    <xf numFmtId="3" fontId="14" fillId="0" borderId="0" xfId="105" applyNumberFormat="1" applyFont="1" applyAlignment="1">
      <alignment/>
    </xf>
    <xf numFmtId="3" fontId="16" fillId="0" borderId="0" xfId="105" applyNumberFormat="1" applyFont="1" applyAlignment="1">
      <alignment/>
    </xf>
    <xf numFmtId="0" fontId="16" fillId="0" borderId="0" xfId="105" applyNumberFormat="1" applyFont="1" applyAlignment="1">
      <alignment/>
    </xf>
    <xf numFmtId="0" fontId="14" fillId="0" borderId="0" xfId="105" applyNumberFormat="1" applyFont="1" applyBorder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37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3" fontId="14" fillId="0" borderId="0" xfId="105" applyNumberFormat="1" applyFont="1" applyBorder="1" applyAlignment="1">
      <alignment/>
    </xf>
    <xf numFmtId="0" fontId="14" fillId="0" borderId="0" xfId="105" applyNumberFormat="1" applyFont="1" applyFill="1" applyAlignment="1" applyProtection="1">
      <alignment horizontal="center"/>
      <protection locked="0"/>
    </xf>
    <xf numFmtId="164" fontId="14" fillId="0" borderId="0" xfId="105" applyFont="1" applyFill="1" applyAlignment="1">
      <alignment/>
    </xf>
    <xf numFmtId="0" fontId="15" fillId="0" borderId="0" xfId="105" applyNumberFormat="1" applyFont="1" applyFill="1" applyAlignment="1">
      <alignment/>
    </xf>
    <xf numFmtId="3" fontId="15" fillId="0" borderId="0" xfId="105" applyNumberFormat="1" applyFont="1" applyFill="1" applyAlignment="1">
      <alignment/>
    </xf>
    <xf numFmtId="37" fontId="15" fillId="0" borderId="0" xfId="105" applyNumberFormat="1" applyFont="1" applyFill="1" applyAlignment="1">
      <alignment/>
    </xf>
    <xf numFmtId="0" fontId="15" fillId="0" borderId="0" xfId="105" applyNumberFormat="1" applyFont="1" applyFill="1" applyAlignment="1" quotePrefix="1">
      <alignment/>
    </xf>
    <xf numFmtId="37" fontId="15" fillId="0" borderId="16" xfId="105" applyNumberFormat="1" applyFont="1" applyFill="1" applyBorder="1" applyAlignment="1">
      <alignment/>
    </xf>
    <xf numFmtId="37" fontId="14" fillId="0" borderId="0" xfId="105" applyNumberFormat="1" applyFont="1" applyFill="1" applyAlignment="1">
      <alignment/>
    </xf>
    <xf numFmtId="37" fontId="15" fillId="0" borderId="0" xfId="105" applyNumberFormat="1" applyFont="1" applyFill="1" applyBorder="1" applyAlignment="1">
      <alignment/>
    </xf>
    <xf numFmtId="37" fontId="15" fillId="0" borderId="12" xfId="105" applyNumberFormat="1" applyFont="1" applyFill="1" applyBorder="1" applyAlignment="1">
      <alignment/>
    </xf>
    <xf numFmtId="176" fontId="15" fillId="0" borderId="0" xfId="105" applyNumberFormat="1" applyFont="1" applyFill="1" applyAlignment="1">
      <alignment/>
    </xf>
    <xf numFmtId="0" fontId="15" fillId="0" borderId="0" xfId="106" applyNumberFormat="1" applyFont="1" applyFill="1" applyAlignment="1" applyProtection="1">
      <alignment/>
      <protection locked="0"/>
    </xf>
    <xf numFmtId="37" fontId="15" fillId="0" borderId="17" xfId="105" applyNumberFormat="1" applyFont="1" applyFill="1" applyBorder="1" applyAlignment="1">
      <alignment/>
    </xf>
    <xf numFmtId="37" fontId="14" fillId="0" borderId="0" xfId="105" applyNumberFormat="1" applyFont="1" applyFill="1" applyBorder="1" applyAlignment="1">
      <alignment/>
    </xf>
    <xf numFmtId="0" fontId="14" fillId="0" borderId="0" xfId="105" applyNumberFormat="1" applyFont="1" applyProtection="1">
      <alignment/>
      <protection locked="0"/>
    </xf>
    <xf numFmtId="0" fontId="16" fillId="0" borderId="0" xfId="105" applyNumberFormat="1" applyFont="1" applyAlignment="1" applyProtection="1">
      <alignment horizontal="center"/>
      <protection locked="0"/>
    </xf>
    <xf numFmtId="3" fontId="17" fillId="0" borderId="0" xfId="105" applyNumberFormat="1" applyFont="1" applyAlignment="1">
      <alignment/>
    </xf>
    <xf numFmtId="0" fontId="16" fillId="0" borderId="0" xfId="105" applyNumberFormat="1" applyFont="1" applyProtection="1">
      <alignment/>
      <protection locked="0"/>
    </xf>
    <xf numFmtId="0" fontId="15" fillId="0" borderId="0" xfId="106" applyNumberFormat="1" applyFont="1" applyFill="1" applyAlignment="1">
      <alignment/>
    </xf>
    <xf numFmtId="168" fontId="15" fillId="0" borderId="0" xfId="105" applyNumberFormat="1" applyFont="1" applyAlignment="1">
      <alignment horizontal="left"/>
    </xf>
    <xf numFmtId="37" fontId="15" fillId="0" borderId="0" xfId="105" applyNumberFormat="1" applyFont="1" applyFill="1" applyAlignment="1">
      <alignment horizontal="right"/>
    </xf>
    <xf numFmtId="168" fontId="15" fillId="0" borderId="0" xfId="105" applyNumberFormat="1" applyFont="1" applyAlignment="1" applyProtection="1">
      <alignment horizontal="left"/>
      <protection locked="0"/>
    </xf>
    <xf numFmtId="0" fontId="15" fillId="0" borderId="0" xfId="105" applyNumberFormat="1" applyFont="1" applyFill="1" applyProtection="1">
      <alignment/>
      <protection locked="0"/>
    </xf>
    <xf numFmtId="164" fontId="15" fillId="0" borderId="0" xfId="105" applyFont="1" applyFill="1" applyAlignment="1">
      <alignment/>
    </xf>
    <xf numFmtId="176" fontId="15" fillId="0" borderId="0" xfId="105" applyNumberFormat="1" applyFont="1" applyFill="1" applyAlignment="1">
      <alignment horizontal="right"/>
    </xf>
    <xf numFmtId="164" fontId="14" fillId="0" borderId="0" xfId="105" applyFont="1" applyFill="1" applyAlignment="1" applyProtection="1">
      <alignment/>
      <protection/>
    </xf>
    <xf numFmtId="9" fontId="14" fillId="0" borderId="0" xfId="112" applyFont="1" applyAlignment="1">
      <alignment/>
    </xf>
    <xf numFmtId="10" fontId="14" fillId="0" borderId="0" xfId="112" applyNumberFormat="1" applyFont="1" applyAlignment="1">
      <alignment/>
    </xf>
    <xf numFmtId="0" fontId="17" fillId="0" borderId="0" xfId="105" applyNumberFormat="1" applyFont="1">
      <alignment/>
    </xf>
    <xf numFmtId="0" fontId="16" fillId="0" borderId="0" xfId="105" applyNumberFormat="1" applyFont="1" applyAlignment="1">
      <alignment horizontal="center"/>
    </xf>
    <xf numFmtId="0" fontId="16" fillId="0" borderId="0" xfId="105" applyNumberFormat="1" applyFont="1">
      <alignment/>
    </xf>
    <xf numFmtId="0" fontId="16" fillId="0" borderId="12" xfId="105" applyNumberFormat="1" applyFont="1" applyBorder="1" applyAlignment="1" applyProtection="1">
      <alignment horizontal="center"/>
      <protection locked="0"/>
    </xf>
    <xf numFmtId="0" fontId="16" fillId="0" borderId="0" xfId="105" applyNumberFormat="1" applyFont="1" applyBorder="1" applyAlignment="1" applyProtection="1">
      <alignment horizontal="center"/>
      <protection locked="0"/>
    </xf>
    <xf numFmtId="0" fontId="15" fillId="0" borderId="0" xfId="105" applyNumberFormat="1" applyFont="1" applyFill="1" applyBorder="1" applyProtection="1">
      <alignment/>
      <protection locked="0"/>
    </xf>
    <xf numFmtId="3" fontId="15" fillId="0" borderId="0" xfId="105" applyNumberFormat="1" applyFont="1" applyFill="1" applyBorder="1" applyAlignment="1">
      <alignment/>
    </xf>
    <xf numFmtId="10" fontId="15" fillId="0" borderId="0" xfId="112" applyNumberFormat="1" applyFont="1" applyFill="1" applyAlignment="1">
      <alignment/>
    </xf>
    <xf numFmtId="10" fontId="15" fillId="0" borderId="12" xfId="112" applyNumberFormat="1" applyFont="1" applyFill="1" applyBorder="1" applyAlignment="1">
      <alignment/>
    </xf>
    <xf numFmtId="0" fontId="14" fillId="0" borderId="0" xfId="105" applyNumberFormat="1" applyFont="1" applyAlignment="1" applyProtection="1" quotePrefix="1">
      <alignment horizontal="center"/>
      <protection locked="0"/>
    </xf>
    <xf numFmtId="0" fontId="15" fillId="0" borderId="0" xfId="105" applyNumberFormat="1" applyFont="1" applyAlignment="1">
      <alignment vertical="top" wrapText="1"/>
    </xf>
    <xf numFmtId="0" fontId="14" fillId="0" borderId="0" xfId="105" applyNumberFormat="1" applyFont="1" applyAlignment="1" applyProtection="1">
      <alignment horizontal="center" vertical="top"/>
      <protection locked="0"/>
    </xf>
    <xf numFmtId="164" fontId="14" fillId="0" borderId="0" xfId="105" applyFont="1" applyAlignment="1">
      <alignment vertical="top"/>
    </xf>
    <xf numFmtId="0" fontId="15" fillId="0" borderId="0" xfId="105" applyNumberFormat="1" applyFont="1" applyAlignment="1">
      <alignment horizontal="center" vertical="top"/>
    </xf>
    <xf numFmtId="37" fontId="15" fillId="0" borderId="0" xfId="105" applyNumberFormat="1" applyFont="1" applyFill="1" applyAlignment="1">
      <alignment vertical="top"/>
    </xf>
    <xf numFmtId="10" fontId="14" fillId="0" borderId="0" xfId="112" applyNumberFormat="1" applyFont="1" applyAlignment="1">
      <alignment vertical="top"/>
    </xf>
    <xf numFmtId="0" fontId="14" fillId="0" borderId="0" xfId="105" applyNumberFormat="1" applyFont="1" applyFill="1">
      <alignment/>
    </xf>
    <xf numFmtId="3" fontId="15" fillId="0" borderId="0" xfId="0" applyNumberFormat="1" applyFont="1" applyFill="1" applyAlignment="1">
      <alignment/>
    </xf>
    <xf numFmtId="37" fontId="15" fillId="0" borderId="0" xfId="0" applyNumberFormat="1" applyFont="1" applyFill="1" applyAlignment="1">
      <alignment/>
    </xf>
    <xf numFmtId="37" fontId="15" fillId="0" borderId="18" xfId="105" applyNumberFormat="1" applyFont="1" applyFill="1" applyBorder="1">
      <alignment/>
    </xf>
    <xf numFmtId="10" fontId="14" fillId="0" borderId="0" xfId="112" applyNumberFormat="1" applyFont="1" applyFill="1" applyAlignment="1">
      <alignment/>
    </xf>
    <xf numFmtId="0" fontId="0" fillId="0" borderId="0" xfId="0" applyFont="1" applyFill="1" applyAlignment="1">
      <alignment/>
    </xf>
    <xf numFmtId="10" fontId="14" fillId="0" borderId="0" xfId="105" applyNumberFormat="1" applyFont="1" applyFill="1" applyAlignment="1">
      <alignment/>
    </xf>
    <xf numFmtId="179" fontId="14" fillId="0" borderId="0" xfId="105" applyNumberFormat="1" applyFont="1" applyFill="1" applyAlignment="1">
      <alignment/>
    </xf>
    <xf numFmtId="0" fontId="1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169" fontId="0" fillId="0" borderId="0" xfId="6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69" fontId="0" fillId="0" borderId="18" xfId="6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center"/>
    </xf>
    <xf numFmtId="174" fontId="15" fillId="0" borderId="0" xfId="60" applyNumberFormat="1" applyFont="1" applyFill="1" applyAlignment="1">
      <alignment/>
    </xf>
    <xf numFmtId="1" fontId="0" fillId="0" borderId="19" xfId="0" applyNumberFormat="1" applyFont="1" applyFill="1" applyBorder="1" applyAlignment="1">
      <alignment horizontal="left"/>
    </xf>
    <xf numFmtId="0" fontId="0" fillId="0" borderId="19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37" fontId="15" fillId="0" borderId="15" xfId="105" applyNumberFormat="1" applyFont="1" applyFill="1" applyBorder="1" applyAlignment="1">
      <alignment/>
    </xf>
    <xf numFmtId="3" fontId="15" fillId="0" borderId="0" xfId="105" applyNumberFormat="1" applyFont="1" applyAlignment="1" quotePrefix="1">
      <alignment horizontal="center"/>
    </xf>
    <xf numFmtId="174" fontId="15" fillId="25" borderId="0" xfId="60" applyNumberFormat="1" applyFont="1" applyFill="1" applyBorder="1" applyAlignment="1" applyProtection="1">
      <alignment horizontal="center"/>
      <protection locked="0"/>
    </xf>
    <xf numFmtId="0" fontId="15" fillId="25" borderId="0" xfId="105" applyNumberFormat="1" applyFont="1" applyFill="1" applyBorder="1" applyAlignment="1" applyProtection="1">
      <alignment horizontal="center"/>
      <protection locked="0"/>
    </xf>
    <xf numFmtId="37" fontId="15" fillId="25" borderId="0" xfId="105" applyNumberFormat="1" applyFont="1" applyFill="1">
      <alignment/>
    </xf>
    <xf numFmtId="3" fontId="15" fillId="25" borderId="0" xfId="105" applyNumberFormat="1" applyFont="1" applyFill="1">
      <alignment/>
    </xf>
    <xf numFmtId="0" fontId="15" fillId="25" borderId="0" xfId="105" applyNumberFormat="1" applyFont="1" applyFill="1">
      <alignment/>
    </xf>
    <xf numFmtId="166" fontId="15" fillId="25" borderId="0" xfId="105" applyNumberFormat="1" applyFont="1" applyFill="1" applyAlignment="1">
      <alignment/>
    </xf>
    <xf numFmtId="164" fontId="15" fillId="25" borderId="0" xfId="105" applyFont="1" applyFill="1" applyAlignment="1">
      <alignment/>
    </xf>
    <xf numFmtId="174" fontId="15" fillId="25" borderId="0" xfId="60" applyNumberFormat="1" applyFont="1" applyFill="1" applyAlignment="1">
      <alignment/>
    </xf>
    <xf numFmtId="37" fontId="15" fillId="25" borderId="0" xfId="105" applyNumberFormat="1" applyFont="1" applyFill="1" applyAlignment="1">
      <alignment/>
    </xf>
    <xf numFmtId="164" fontId="14" fillId="25" borderId="0" xfId="105" applyFont="1" applyFill="1" applyAlignment="1">
      <alignment/>
    </xf>
    <xf numFmtId="0" fontId="15" fillId="25" borderId="0" xfId="105" applyNumberFormat="1" applyFont="1" applyFill="1" applyProtection="1">
      <alignment/>
      <protection locked="0"/>
    </xf>
    <xf numFmtId="0" fontId="15" fillId="25" borderId="0" xfId="0" applyFont="1" applyFill="1" applyAlignment="1">
      <alignment/>
    </xf>
    <xf numFmtId="49" fontId="15" fillId="25" borderId="0" xfId="105" applyNumberFormat="1" applyFont="1" applyFill="1" applyAlignment="1">
      <alignment horizontal="center"/>
    </xf>
    <xf numFmtId="3" fontId="15" fillId="25" borderId="0" xfId="105" applyNumberFormat="1" applyFont="1" applyFill="1" applyAlignment="1">
      <alignment/>
    </xf>
    <xf numFmtId="0" fontId="17" fillId="25" borderId="0" xfId="105" applyNumberFormat="1" applyFont="1" applyFill="1">
      <alignment/>
    </xf>
    <xf numFmtId="0" fontId="16" fillId="25" borderId="0" xfId="105" applyNumberFormat="1" applyFont="1" applyFill="1">
      <alignment/>
    </xf>
    <xf numFmtId="0" fontId="16" fillId="25" borderId="0" xfId="105" applyNumberFormat="1" applyFont="1" applyFill="1" applyAlignment="1" applyProtection="1">
      <alignment horizontal="center"/>
      <protection locked="0"/>
    </xf>
    <xf numFmtId="0" fontId="16" fillId="25" borderId="0" xfId="105" applyNumberFormat="1" applyFont="1" applyFill="1" applyBorder="1" applyAlignment="1" applyProtection="1">
      <alignment horizontal="center"/>
      <protection locked="0"/>
    </xf>
    <xf numFmtId="0" fontId="15" fillId="25" borderId="0" xfId="0" applyFont="1" applyFill="1" applyAlignment="1">
      <alignment horizontal="center"/>
    </xf>
    <xf numFmtId="37" fontId="15" fillId="25" borderId="0" xfId="105" applyNumberFormat="1" applyFont="1" applyFill="1" applyBorder="1" applyAlignment="1">
      <alignment/>
    </xf>
    <xf numFmtId="37" fontId="15" fillId="25" borderId="12" xfId="105" applyNumberFormat="1" applyFont="1" applyFill="1" applyBorder="1" applyAlignment="1">
      <alignment/>
    </xf>
    <xf numFmtId="178" fontId="15" fillId="25" borderId="0" xfId="105" applyNumberFormat="1" applyFont="1" applyFill="1" applyAlignment="1">
      <alignment/>
    </xf>
    <xf numFmtId="37" fontId="14" fillId="25" borderId="0" xfId="105" applyNumberFormat="1" applyFont="1" applyFill="1" applyAlignment="1">
      <alignment/>
    </xf>
    <xf numFmtId="176" fontId="15" fillId="25" borderId="0" xfId="105" applyNumberFormat="1" applyFont="1" applyFill="1" applyAlignment="1">
      <alignment/>
    </xf>
    <xf numFmtId="37" fontId="15" fillId="25" borderId="17" xfId="105" applyNumberFormat="1" applyFont="1" applyFill="1" applyBorder="1" applyAlignment="1">
      <alignment/>
    </xf>
    <xf numFmtId="37" fontId="14" fillId="25" borderId="0" xfId="105" applyNumberFormat="1" applyFont="1" applyFill="1" applyBorder="1" applyAlignment="1">
      <alignment/>
    </xf>
    <xf numFmtId="37" fontId="15" fillId="25" borderId="15" xfId="105" applyNumberFormat="1" applyFont="1" applyFill="1" applyBorder="1" applyAlignment="1">
      <alignment/>
    </xf>
    <xf numFmtId="0" fontId="15" fillId="25" borderId="0" xfId="105" applyNumberFormat="1" applyFont="1" applyFill="1" applyAlignment="1" applyProtection="1">
      <alignment horizontal="center"/>
      <protection locked="0"/>
    </xf>
    <xf numFmtId="0" fontId="15" fillId="25" borderId="0" xfId="105" applyNumberFormat="1" applyFont="1" applyFill="1" applyAlignment="1" applyProtection="1">
      <alignment horizontal="right"/>
      <protection locked="0"/>
    </xf>
    <xf numFmtId="0" fontId="14" fillId="25" borderId="0" xfId="105" applyNumberFormat="1" applyFont="1" applyFill="1" applyProtection="1">
      <alignment/>
      <protection locked="0"/>
    </xf>
    <xf numFmtId="37" fontId="15" fillId="25" borderId="18" xfId="105" applyNumberFormat="1" applyFont="1" applyFill="1" applyBorder="1" applyAlignment="1">
      <alignment/>
    </xf>
    <xf numFmtId="10" fontId="14" fillId="25" borderId="0" xfId="105" applyNumberFormat="1" applyFont="1" applyFill="1" applyAlignment="1">
      <alignment/>
    </xf>
    <xf numFmtId="179" fontId="14" fillId="25" borderId="0" xfId="105" applyNumberFormat="1" applyFont="1" applyFill="1" applyAlignment="1">
      <alignment/>
    </xf>
    <xf numFmtId="37" fontId="15" fillId="25" borderId="0" xfId="105" applyNumberFormat="1" applyFont="1" applyFill="1" applyAlignment="1">
      <alignment horizontal="right"/>
    </xf>
    <xf numFmtId="3" fontId="18" fillId="25" borderId="0" xfId="105" applyNumberFormat="1" applyFont="1" applyFill="1" applyAlignment="1">
      <alignment horizontal="center"/>
    </xf>
    <xf numFmtId="0" fontId="14" fillId="25" borderId="0" xfId="105" applyNumberFormat="1" applyFont="1" applyFill="1" applyBorder="1" applyAlignment="1" applyProtection="1">
      <alignment horizontal="center"/>
      <protection locked="0"/>
    </xf>
    <xf numFmtId="37" fontId="15" fillId="25" borderId="0" xfId="105" applyNumberFormat="1" applyFont="1" applyFill="1" applyAlignment="1">
      <alignment vertical="top"/>
    </xf>
    <xf numFmtId="10" fontId="15" fillId="25" borderId="0" xfId="112" applyNumberFormat="1" applyFont="1" applyFill="1" applyAlignment="1">
      <alignment/>
    </xf>
    <xf numFmtId="10" fontId="15" fillId="25" borderId="12" xfId="112" applyNumberFormat="1" applyFont="1" applyFill="1" applyBorder="1" applyAlignment="1">
      <alignment/>
    </xf>
    <xf numFmtId="3" fontId="15" fillId="25" borderId="0" xfId="105" applyNumberFormat="1" applyFont="1" applyFill="1" applyBorder="1" applyAlignment="1">
      <alignment horizontal="center"/>
    </xf>
    <xf numFmtId="167" fontId="15" fillId="25" borderId="0" xfId="105" applyNumberFormat="1" applyFont="1" applyFill="1" applyAlignment="1">
      <alignment/>
    </xf>
    <xf numFmtId="167" fontId="15" fillId="25" borderId="12" xfId="105" applyNumberFormat="1" applyFont="1" applyFill="1" applyBorder="1" applyAlignment="1">
      <alignment/>
    </xf>
    <xf numFmtId="174" fontId="15" fillId="0" borderId="0" xfId="60" applyNumberFormat="1" applyFont="1" applyFill="1" applyBorder="1" applyAlignment="1" applyProtection="1">
      <alignment horizontal="center"/>
      <protection locked="0"/>
    </xf>
    <xf numFmtId="0" fontId="15" fillId="0" borderId="0" xfId="105" applyNumberFormat="1" applyFont="1" applyFill="1" applyBorder="1" applyAlignment="1" applyProtection="1">
      <alignment horizontal="center"/>
      <protection locked="0"/>
    </xf>
    <xf numFmtId="3" fontId="15" fillId="0" borderId="0" xfId="105" applyNumberFormat="1" applyFont="1" applyFill="1">
      <alignment/>
    </xf>
    <xf numFmtId="166" fontId="15" fillId="0" borderId="0" xfId="105" applyNumberFormat="1" applyFont="1" applyFill="1" applyAlignment="1">
      <alignment/>
    </xf>
    <xf numFmtId="169" fontId="15" fillId="0" borderId="0" xfId="105" applyNumberFormat="1" applyFont="1" applyFill="1" applyAlignment="1">
      <alignment/>
    </xf>
    <xf numFmtId="10" fontId="15" fillId="0" borderId="0" xfId="112" applyNumberFormat="1" applyFont="1" applyFill="1" applyAlignment="1">
      <alignment/>
    </xf>
    <xf numFmtId="49" fontId="15" fillId="0" borderId="0" xfId="105" applyNumberFormat="1" applyFont="1" applyFill="1" applyAlignment="1">
      <alignment horizontal="center"/>
    </xf>
    <xf numFmtId="0" fontId="17" fillId="0" borderId="0" xfId="105" applyNumberFormat="1" applyFont="1" applyFill="1" applyAlignment="1">
      <alignment horizontal="center"/>
    </xf>
    <xf numFmtId="0" fontId="16" fillId="0" borderId="0" xfId="105" applyNumberFormat="1" applyFont="1" applyFill="1" applyAlignment="1">
      <alignment horizontal="center"/>
    </xf>
    <xf numFmtId="0" fontId="16" fillId="0" borderId="0" xfId="105" applyNumberFormat="1" applyFont="1" applyFill="1" applyAlignment="1" applyProtection="1">
      <alignment horizontal="center"/>
      <protection locked="0"/>
    </xf>
    <xf numFmtId="0" fontId="16" fillId="0" borderId="12" xfId="105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>
      <alignment horizontal="center"/>
    </xf>
    <xf numFmtId="178" fontId="15" fillId="0" borderId="0" xfId="105" applyNumberFormat="1" applyFont="1" applyFill="1" applyAlignment="1">
      <alignment/>
    </xf>
    <xf numFmtId="0" fontId="15" fillId="0" borderId="0" xfId="105" applyNumberFormat="1" applyFont="1" applyFill="1" applyAlignment="1" applyProtection="1">
      <alignment horizontal="center"/>
      <protection locked="0"/>
    </xf>
    <xf numFmtId="0" fontId="14" fillId="0" borderId="0" xfId="105" applyNumberFormat="1" applyFont="1" applyFill="1" applyProtection="1">
      <alignment/>
      <protection locked="0"/>
    </xf>
    <xf numFmtId="37" fontId="15" fillId="0" borderId="20" xfId="105" applyNumberFormat="1" applyFont="1" applyFill="1" applyBorder="1" applyAlignment="1">
      <alignment/>
    </xf>
    <xf numFmtId="3" fontId="18" fillId="0" borderId="0" xfId="105" applyNumberFormat="1" applyFont="1" applyFill="1" applyAlignment="1">
      <alignment horizontal="center"/>
    </xf>
    <xf numFmtId="0" fontId="14" fillId="0" borderId="0" xfId="105" applyNumberFormat="1" applyFont="1" applyFill="1" applyBorder="1" applyAlignment="1" applyProtection="1">
      <alignment horizontal="center"/>
      <protection locked="0"/>
    </xf>
    <xf numFmtId="3" fontId="15" fillId="0" borderId="12" xfId="105" applyNumberFormat="1" applyFont="1" applyFill="1" applyBorder="1" applyAlignment="1">
      <alignment horizontal="center"/>
    </xf>
    <xf numFmtId="0" fontId="15" fillId="0" borderId="12" xfId="105" applyNumberFormat="1" applyFont="1" applyFill="1" applyBorder="1" applyAlignment="1" applyProtection="1">
      <alignment horizontal="center"/>
      <protection locked="0"/>
    </xf>
    <xf numFmtId="167" fontId="15" fillId="0" borderId="0" xfId="105" applyNumberFormat="1" applyFont="1" applyFill="1" applyAlignment="1">
      <alignment/>
    </xf>
    <xf numFmtId="167" fontId="15" fillId="0" borderId="12" xfId="105" applyNumberFormat="1" applyFont="1" applyFill="1" applyBorder="1" applyAlignment="1">
      <alignment/>
    </xf>
    <xf numFmtId="166" fontId="15" fillId="0" borderId="0" xfId="105" applyNumberFormat="1" applyFont="1" applyFill="1">
      <alignment/>
    </xf>
    <xf numFmtId="0" fontId="15" fillId="0" borderId="0" xfId="105" applyNumberFormat="1" applyFont="1" applyFill="1" applyAlignment="1">
      <alignment horizontal="center"/>
    </xf>
    <xf numFmtId="180" fontId="15" fillId="0" borderId="0" xfId="46" applyNumberFormat="1" applyFont="1" applyFill="1" applyAlignment="1">
      <alignment/>
    </xf>
    <xf numFmtId="0" fontId="14" fillId="0" borderId="0" xfId="105" applyNumberFormat="1" applyFont="1" applyFill="1" applyAlignment="1" applyProtection="1" quotePrefix="1">
      <alignment horizontal="center"/>
      <protection locked="0"/>
    </xf>
    <xf numFmtId="3" fontId="15" fillId="0" borderId="0" xfId="105" applyNumberFormat="1" applyFont="1" applyFill="1" applyAlignment="1">
      <alignment horizontal="right"/>
    </xf>
    <xf numFmtId="37" fontId="15" fillId="0" borderId="0" xfId="105" applyNumberFormat="1" applyFont="1" applyFill="1" applyBorder="1">
      <alignment/>
    </xf>
    <xf numFmtId="37" fontId="15" fillId="25" borderId="0" xfId="105" applyNumberFormat="1" applyFont="1" applyFill="1" applyBorder="1">
      <alignment/>
    </xf>
    <xf numFmtId="0" fontId="37" fillId="0" borderId="0" xfId="0" applyFont="1" applyFill="1" applyAlignment="1">
      <alignment/>
    </xf>
    <xf numFmtId="0" fontId="37" fillId="0" borderId="0" xfId="104" applyNumberFormat="1" applyFont="1" applyFill="1" applyProtection="1">
      <alignment/>
      <protection locked="0"/>
    </xf>
    <xf numFmtId="0" fontId="14" fillId="0" borderId="0" xfId="105" applyNumberFormat="1" applyFont="1" applyBorder="1" applyAlignment="1" applyProtection="1" quotePrefix="1">
      <alignment horizontal="center"/>
      <protection locked="0"/>
    </xf>
    <xf numFmtId="175" fontId="15" fillId="0" borderId="0" xfId="46" applyNumberFormat="1" applyFont="1" applyFill="1" applyAlignment="1">
      <alignment/>
    </xf>
    <xf numFmtId="164" fontId="15" fillId="0" borderId="0" xfId="104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104" applyNumberFormat="1" applyFont="1" applyFill="1" applyAlignment="1" applyProtection="1">
      <alignment/>
      <protection locked="0"/>
    </xf>
    <xf numFmtId="0" fontId="15" fillId="0" borderId="0" xfId="104" applyNumberFormat="1" applyFont="1" applyFill="1" applyProtection="1">
      <alignment/>
      <protection locked="0"/>
    </xf>
    <xf numFmtId="37" fontId="15" fillId="0" borderId="18" xfId="105" applyNumberFormat="1" applyFont="1" applyFill="1" applyBorder="1" applyAlignment="1">
      <alignment/>
    </xf>
    <xf numFmtId="0" fontId="15" fillId="0" borderId="0" xfId="104" applyNumberFormat="1" applyFont="1" applyFill="1" applyBorder="1" applyAlignment="1" applyProtection="1">
      <alignment/>
      <protection locked="0"/>
    </xf>
    <xf numFmtId="164" fontId="15" fillId="0" borderId="0" xfId="104" applyFont="1" applyFill="1" applyBorder="1" applyAlignment="1" applyProtection="1">
      <alignment/>
      <protection locked="0"/>
    </xf>
    <xf numFmtId="0" fontId="15" fillId="0" borderId="0" xfId="104" applyNumberFormat="1" applyFont="1" applyFill="1" applyAlignment="1" applyProtection="1">
      <alignment horizontal="left" indent="1"/>
      <protection locked="0"/>
    </xf>
    <xf numFmtId="0" fontId="15" fillId="0" borderId="0" xfId="0" applyFont="1" applyAlignment="1">
      <alignment/>
    </xf>
    <xf numFmtId="0" fontId="16" fillId="0" borderId="0" xfId="107" applyFont="1">
      <alignment/>
      <protection/>
    </xf>
    <xf numFmtId="0" fontId="15" fillId="0" borderId="0" xfId="107" applyFont="1">
      <alignment/>
      <protection/>
    </xf>
    <xf numFmtId="0" fontId="15" fillId="0" borderId="0" xfId="107" applyFont="1" applyAlignment="1">
      <alignment/>
      <protection/>
    </xf>
    <xf numFmtId="0" fontId="15" fillId="0" borderId="0" xfId="94" applyFont="1">
      <alignment/>
      <protection/>
    </xf>
    <xf numFmtId="0" fontId="15" fillId="0" borderId="0" xfId="107" applyFont="1" applyBorder="1">
      <alignment/>
      <protection/>
    </xf>
    <xf numFmtId="0" fontId="16" fillId="0" borderId="0" xfId="107" applyFont="1" applyFill="1" applyBorder="1">
      <alignment/>
      <protection/>
    </xf>
    <xf numFmtId="0" fontId="15" fillId="0" borderId="0" xfId="107" applyFont="1" applyFill="1">
      <alignment/>
      <protection/>
    </xf>
    <xf numFmtId="10" fontId="15" fillId="0" borderId="0" xfId="115" applyNumberFormat="1" applyFont="1" applyFill="1" applyBorder="1" applyAlignment="1">
      <alignment horizontal="right"/>
    </xf>
    <xf numFmtId="175" fontId="15" fillId="0" borderId="0" xfId="46" applyNumberFormat="1" applyFont="1" applyAlignment="1">
      <alignment/>
    </xf>
    <xf numFmtId="168" fontId="15" fillId="0" borderId="0" xfId="115" applyNumberFormat="1" applyFont="1" applyFill="1" applyBorder="1" applyAlignment="1">
      <alignment horizontal="right"/>
    </xf>
    <xf numFmtId="10" fontId="15" fillId="25" borderId="0" xfId="105" applyNumberFormat="1" applyFont="1" applyFill="1" applyBorder="1" applyAlignment="1" applyProtection="1">
      <alignment horizontal="center"/>
      <protection locked="0"/>
    </xf>
    <xf numFmtId="10" fontId="15" fillId="0" borderId="0" xfId="0" applyNumberFormat="1" applyFont="1" applyAlignment="1">
      <alignment/>
    </xf>
  </cellXfs>
  <cellStyles count="131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ctual Date" xfId="40"/>
    <cellStyle name="Bad" xfId="41"/>
    <cellStyle name="Calculation" xfId="42"/>
    <cellStyle name="Cancel" xfId="43"/>
    <cellStyle name="Check Cell" xfId="44"/>
    <cellStyle name="Column.Head" xfId="45"/>
    <cellStyle name="Comma" xfId="46"/>
    <cellStyle name="Comma [0]" xfId="47"/>
    <cellStyle name="Comma [0] 2" xfId="48"/>
    <cellStyle name="Comma 2" xfId="49"/>
    <cellStyle name="Comma 2 2" xfId="50"/>
    <cellStyle name="Comma 2 3" xfId="51"/>
    <cellStyle name="Comma 3" xfId="52"/>
    <cellStyle name="Comma 3 2" xfId="53"/>
    <cellStyle name="Comma 3 3" xfId="54"/>
    <cellStyle name="Comma 4" xfId="55"/>
    <cellStyle name="Comma 4 2" xfId="56"/>
    <cellStyle name="Comma 5" xfId="57"/>
    <cellStyle name="Comma 6" xfId="58"/>
    <cellStyle name="Comma 7" xfId="59"/>
    <cellStyle name="Currency" xfId="60"/>
    <cellStyle name="Currency [0]" xfId="61"/>
    <cellStyle name="Currency 2" xfId="62"/>
    <cellStyle name="Currency 2 2" xfId="63"/>
    <cellStyle name="Currency 3" xfId="64"/>
    <cellStyle name="Currency 4" xfId="65"/>
    <cellStyle name="Date" xfId="66"/>
    <cellStyle name="Dot" xfId="67"/>
    <cellStyle name="Explanatory Text" xfId="68"/>
    <cellStyle name="FERC Input" xfId="69"/>
    <cellStyle name="Fixed" xfId="70"/>
    <cellStyle name="Fixed 2" xfId="71"/>
    <cellStyle name="Followed Hyperlink" xfId="72"/>
    <cellStyle name="Formula Input" xfId="73"/>
    <cellStyle name="Good" xfId="74"/>
    <cellStyle name="Grey" xfId="75"/>
    <cellStyle name="HEADER" xfId="76"/>
    <cellStyle name="Heading 1" xfId="77"/>
    <cellStyle name="Heading 2" xfId="78"/>
    <cellStyle name="Heading 3" xfId="79"/>
    <cellStyle name="Heading 4" xfId="80"/>
    <cellStyle name="Heading1" xfId="81"/>
    <cellStyle name="Heading1 2" xfId="82"/>
    <cellStyle name="Heading2" xfId="83"/>
    <cellStyle name="Heading2 2" xfId="84"/>
    <cellStyle name="HIGHLIGHT" xfId="85"/>
    <cellStyle name="Hyperlink" xfId="86"/>
    <cellStyle name="Input" xfId="87"/>
    <cellStyle name="Input [yellow]" xfId="88"/>
    <cellStyle name="Linked Cell" xfId="89"/>
    <cellStyle name="Neutral" xfId="90"/>
    <cellStyle name="no dec" xfId="91"/>
    <cellStyle name="Normal - Style1" xfId="92"/>
    <cellStyle name="Normal - Style2" xfId="93"/>
    <cellStyle name="Normal 10 2 2" xfId="94"/>
    <cellStyle name="Normal 2" xfId="95"/>
    <cellStyle name="Normal 2 2" xfId="96"/>
    <cellStyle name="Normal 2 2 2" xfId="97"/>
    <cellStyle name="Normal 3" xfId="98"/>
    <cellStyle name="Normal 3 2" xfId="99"/>
    <cellStyle name="Normal 4" xfId="100"/>
    <cellStyle name="Normal 5" xfId="101"/>
    <cellStyle name="Normal 6" xfId="102"/>
    <cellStyle name="Normal 7" xfId="103"/>
    <cellStyle name="Normal_FN1 Ratebase Draft SPP template (6-11-04) v2" xfId="104"/>
    <cellStyle name="Normal_Formula Input Sheet" xfId="105"/>
    <cellStyle name="Normal_nonlevelized-Form 1 (v3)" xfId="106"/>
    <cellStyle name="Normal_SIERRA &amp; NEVADA-FCR EXHIBIT 3 PG 5-14" xfId="107"/>
    <cellStyle name="Note" xfId="108"/>
    <cellStyle name="nozero" xfId="109"/>
    <cellStyle name="nozero 2" xfId="110"/>
    <cellStyle name="Output" xfId="111"/>
    <cellStyle name="Percent" xfId="112"/>
    <cellStyle name="Percent [2]" xfId="113"/>
    <cellStyle name="Percent [2] 2" xfId="114"/>
    <cellStyle name="Percent 10 2" xfId="115"/>
    <cellStyle name="Percent 2" xfId="116"/>
    <cellStyle name="Percent 2 2" xfId="117"/>
    <cellStyle name="Percent 3" xfId="118"/>
    <cellStyle name="Percent 4" xfId="119"/>
    <cellStyle name="Percent 5" xfId="120"/>
    <cellStyle name="PSChar" xfId="121"/>
    <cellStyle name="PSDate" xfId="122"/>
    <cellStyle name="PSDec" xfId="123"/>
    <cellStyle name="PSHeading" xfId="124"/>
    <cellStyle name="PSInt" xfId="125"/>
    <cellStyle name="PSSpacer" xfId="126"/>
    <cellStyle name="RangeBelow" xfId="127"/>
    <cellStyle name="Style 1" xfId="128"/>
    <cellStyle name="SubRoutine" xfId="129"/>
    <cellStyle name="Tabs" xfId="130"/>
    <cellStyle name="þ(Î'_x000C_ïþ÷_x000C_âþÖ_x0006__x0002_Þ”_x0013__x0007__x0001__x0001_" xfId="131"/>
    <cellStyle name="þ(Î'_x000C_ïþ÷_x000C_âþÖ_x0006__x0002_Þ”_x0013__x0007__x0001__x0001_ 2" xfId="132"/>
    <cellStyle name="Thousands" xfId="133"/>
    <cellStyle name="Thousands 2" xfId="134"/>
    <cellStyle name="Thousands1" xfId="135"/>
    <cellStyle name="Thousands1 2" xfId="136"/>
    <cellStyle name="Title" xfId="137"/>
    <cellStyle name="Total" xfId="138"/>
    <cellStyle name="Total 2" xfId="139"/>
    <cellStyle name="Unprot" xfId="140"/>
    <cellStyle name="Unprot$" xfId="141"/>
    <cellStyle name="Unprot$ 2" xfId="142"/>
    <cellStyle name="Unprotect" xfId="143"/>
    <cellStyle name="Warning Text" xfId="14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e594\Local%20Settings\Temporary%20Internet%20Files\OLK13\SSP-SS\TaxSrvcs\INCOME\2004\SPS\spsaccrl2004%20de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t1088\Desktop\spsfrant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SP-SS\REVREQ\EXCEL\PSC%20Elec%20Rate%20Case%202011\2012%20FTY\Workpapers\Calpine%20Acq%20data%20fil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SP-SS\REVREQ\EXCEL\PSC%20Elec%20Rate%20Case%202011\2012%20FTY\OLD\O&amp;M%20Difference%20at%2011-9-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NPCPSP01\Home\W56633\data\EXCEL97\RESALE\rslf94959697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lue\team\INCTAX\93RTN\FEDERAL\NSP(MN)\93GLD2A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dData\SSP-SS\TaxSrvcs\INCOME\2001\2001ftr\sscanalys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dData\TaxSrvcs\INCOME\1998\1998ftr\Fuelco\reconcil_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1088\Desktop\spsfrantx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NFCPAT01\Home\SSP-SS\REVREQ\EXCEL\FERC\SPS%20COSS%20for%202003\December%202003\BK%20Inpu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bcs01\Local%20Settings\Temporary%20Internet%20Files\OLK1632\FINANC\AFUDC\AFUDC%202002\AFUDC2002%20Forecast%20All%20Cos%20Act.%20thru%20Ma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SP-SS\REVREQ\EXCEL\FERC\SPS%20COSS%20for%202003\December%202003\BK%20Inpu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bbcs01\Local%20Settings\Temporary%20Internet%20Files\OLK1632\FINANC\AFUDC\AFUDC%202002\AFUDC2002%20Forecast%20All%20Cos%20Act.%20thru%20M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FIT Due to Plant (Alloc by St)"/>
      <sheetName val="DFIT Due to Depr (Alloc by St)"/>
      <sheetName val="def tax alloc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ntry"/>
      <sheetName val="260025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alpine Acquisitio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st Saving Measures (2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F949596"/>
      <sheetName val="FERC-95"/>
      <sheetName val="FREC-96"/>
      <sheetName val="FERC-97"/>
      <sheetName val="FERC-98"/>
    </sheetNames>
    <sheetDataSet>
      <sheetData sheetId="1">
        <row r="3">
          <cell r="A3" t="str">
            <v>Bangor</v>
          </cell>
        </row>
        <row r="4">
          <cell r="A4" t="str">
            <v>Bangor</v>
          </cell>
        </row>
        <row r="5">
          <cell r="A5" t="str">
            <v>Bangor</v>
          </cell>
        </row>
        <row r="6">
          <cell r="A6" t="str">
            <v>Bangor</v>
          </cell>
        </row>
        <row r="7">
          <cell r="A7" t="str">
            <v>Bangor</v>
          </cell>
        </row>
        <row r="8">
          <cell r="A8" t="str">
            <v>Bangor</v>
          </cell>
        </row>
        <row r="9">
          <cell r="A9" t="str">
            <v>Bangor</v>
          </cell>
        </row>
        <row r="10">
          <cell r="A10" t="str">
            <v>Bangor</v>
          </cell>
        </row>
        <row r="11">
          <cell r="A11" t="str">
            <v>Bangor</v>
          </cell>
        </row>
        <row r="12">
          <cell r="A12" t="str">
            <v>Bangor</v>
          </cell>
        </row>
        <row r="13">
          <cell r="A13" t="str">
            <v>Bangor</v>
          </cell>
        </row>
        <row r="14">
          <cell r="A14" t="str">
            <v>Bangor</v>
          </cell>
        </row>
        <row r="15">
          <cell r="A15" t="str">
            <v>Bangor</v>
          </cell>
        </row>
        <row r="16">
          <cell r="A16" t="str">
            <v>Barron</v>
          </cell>
        </row>
        <row r="17">
          <cell r="A17" t="str">
            <v>Barron</v>
          </cell>
        </row>
        <row r="18">
          <cell r="A18" t="str">
            <v>Barron</v>
          </cell>
        </row>
        <row r="19">
          <cell r="A19" t="str">
            <v>Barron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Reconcil"/>
      <sheetName val="SCH C"/>
      <sheetName val="01-04"/>
      <sheetName val="UB ACC"/>
      <sheetName val="UB 481(a)"/>
      <sheetName val="01-06"/>
      <sheetName val="01-11"/>
      <sheetName val="04-01"/>
      <sheetName val="05-01"/>
      <sheetName val="06-01"/>
      <sheetName val="09-01"/>
      <sheetName val="09-02"/>
      <sheetName val="09-05"/>
      <sheetName val="09-06"/>
      <sheetName val="09-07"/>
      <sheetName val="09-09"/>
      <sheetName val="10-02"/>
      <sheetName val="10-03"/>
      <sheetName val="10-04"/>
      <sheetName val="13-02"/>
      <sheetName val="MGR SEV"/>
      <sheetName val="NONMGR SEV"/>
      <sheetName val="13-03"/>
      <sheetName val="ST OPT RECAP"/>
      <sheetName val="13-04"/>
      <sheetName val="13-07"/>
      <sheetName val="VAC ACC"/>
      <sheetName val="13-08"/>
      <sheetName val="17-05"/>
      <sheetName val="FUEL CR"/>
      <sheetName val="18-02"/>
      <sheetName val="18-06"/>
      <sheetName val="18-07"/>
      <sheetName val="19-01"/>
      <sheetName val="CHAR CONT-BLMT"/>
      <sheetName val="19-02"/>
      <sheetName val="20-01"/>
      <sheetName val="20-03"/>
      <sheetName val="RAR - 87_88"/>
      <sheetName val="20-07"/>
      <sheetName val="25-03"/>
      <sheetName val="FAS106"/>
      <sheetName val="25-07"/>
      <sheetName val="26-02"/>
      <sheetName val="LCM"/>
      <sheetName val="26-04"/>
      <sheetName val="26-05"/>
      <sheetName val="LOBBY GROSS-UP"/>
      <sheetName val="26-06"/>
      <sheetName val="26-08"/>
      <sheetName val="26-11"/>
      <sheetName val="26-13"/>
      <sheetName val="LIC AMORT"/>
      <sheetName val="26-14 | 05-04"/>
      <sheetName val="PRIVATE FUEL "/>
      <sheetName val="26-17"/>
      <sheetName val="START-UP AMORT"/>
      <sheetName val="SEREN"/>
      <sheetName val="26-20"/>
      <sheetName val="26-22"/>
      <sheetName val="26-26"/>
      <sheetName val="CIP notes"/>
      <sheetName val="26-31 | 05-06 | 18-11"/>
      <sheetName val="ELEC CIP"/>
      <sheetName val="CIP REC"/>
      <sheetName val="CIP INC STMT"/>
      <sheetName val="CIP BAL SHT"/>
      <sheetName val="26-32 | 05-07 | 18-12"/>
      <sheetName val="GAS CIP"/>
      <sheetName val="26-33"/>
      <sheetName val="26-37"/>
      <sheetName val="26-38"/>
      <sheetName val="26-39"/>
      <sheetName val="TEMP"/>
      <sheetName val="Module1"/>
      <sheetName val="YE DEFN"/>
      <sheetName val="REPORT"/>
      <sheetName val="WORKPAPER1"/>
      <sheetName val="Macro2"/>
      <sheetName val="AR-FI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s fed amt ace anal"/>
      <sheetName val="psc fed amt ace anal"/>
      <sheetName val="tax rates"/>
      <sheetName val="#REF"/>
      <sheetName val="DATA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return to accrual"/>
      <sheetName val="trial balance - trc order"/>
      <sheetName val="trial balance - acct order"/>
      <sheetName val="tax adjustments"/>
      <sheetName val="reclass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try"/>
      <sheetName val="2600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7 BK - Funct Model"/>
      <sheetName val="meter check"/>
      <sheetName val="Constan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  <sheetName val="Allocators"/>
      <sheetName val="AL - Page 1, CWC"/>
      <sheetName val="Table"/>
      <sheetName val="data entry"/>
      <sheetName val="erb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eter check"/>
      <sheetName val="Constants"/>
      <sheetName val="07 BK - Funct Model"/>
      <sheetName val="#REF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SP MN"/>
      <sheetName val="NSP WI"/>
      <sheetName val="PSCO"/>
      <sheetName val="SPS"/>
      <sheetName val="CHEY"/>
      <sheetName val="STD Forecast"/>
      <sheetName val="Commercial Paper"/>
      <sheetName val="Std Compa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9"/>
  <sheetViews>
    <sheetView tabSelected="1" zoomScale="70" zoomScaleNormal="70" zoomScalePageLayoutView="0" workbookViewId="0" topLeftCell="A45">
      <selection activeCell="I69" sqref="I69"/>
    </sheetView>
  </sheetViews>
  <sheetFormatPr defaultColWidth="9.140625" defaultRowHeight="12.75"/>
  <cols>
    <col min="1" max="1" width="7.8515625" style="5" customWidth="1"/>
    <col min="2" max="2" width="2.00390625" style="5" customWidth="1"/>
    <col min="3" max="3" width="100.7109375" style="5" customWidth="1"/>
    <col min="4" max="4" width="8.8515625" style="5" customWidth="1"/>
    <col min="5" max="5" width="20.57421875" style="5" bestFit="1" customWidth="1"/>
    <col min="6" max="6" width="3.00390625" style="5" hidden="1" customWidth="1"/>
    <col min="7" max="7" width="20.57421875" style="5" bestFit="1" customWidth="1"/>
    <col min="8" max="8" width="22.421875" style="5" customWidth="1"/>
    <col min="9" max="9" width="13.421875" style="5" bestFit="1" customWidth="1"/>
    <col min="10" max="11" width="9.140625" style="5" customWidth="1"/>
    <col min="12" max="12" width="15.7109375" style="5" bestFit="1" customWidth="1"/>
    <col min="13" max="13" width="12.7109375" style="6" bestFit="1" customWidth="1"/>
    <col min="14" max="14" width="14.00390625" style="7" bestFit="1" customWidth="1"/>
    <col min="15" max="15" width="11.57421875" style="5" bestFit="1" customWidth="1"/>
    <col min="16" max="16" width="12.57421875" style="5" bestFit="1" customWidth="1"/>
    <col min="17" max="16384" width="9.140625" style="5" customWidth="1"/>
  </cols>
  <sheetData>
    <row r="1" spans="1:9" ht="18">
      <c r="A1" s="8" t="s">
        <v>68</v>
      </c>
      <c r="B1" s="2"/>
      <c r="C1" s="3"/>
      <c r="D1" s="4"/>
      <c r="E1" s="3"/>
      <c r="F1" s="3"/>
      <c r="G1" s="3"/>
      <c r="H1" s="3"/>
      <c r="I1" s="3"/>
    </row>
    <row r="2" spans="1:9" ht="18">
      <c r="A2" s="8" t="s">
        <v>564</v>
      </c>
      <c r="B2" s="2"/>
      <c r="C2" s="3"/>
      <c r="D2" s="4"/>
      <c r="E2" s="3"/>
      <c r="F2" s="3"/>
      <c r="G2" s="3"/>
      <c r="H2" s="3"/>
      <c r="I2" s="3"/>
    </row>
    <row r="3" spans="1:9" ht="18">
      <c r="A3" s="2"/>
      <c r="B3" s="2"/>
      <c r="C3" s="8"/>
      <c r="D3" s="4"/>
      <c r="E3" s="9"/>
      <c r="F3" s="10"/>
      <c r="G3" s="11"/>
      <c r="H3" s="3"/>
      <c r="I3" s="3"/>
    </row>
    <row r="4" spans="1:9" ht="18">
      <c r="A4" s="2"/>
      <c r="B4" s="2"/>
      <c r="C4" s="3"/>
      <c r="D4" s="4"/>
      <c r="F4" s="3"/>
      <c r="G4" s="12"/>
      <c r="H4" s="3"/>
      <c r="I4" s="3"/>
    </row>
    <row r="5" spans="1:9" ht="18">
      <c r="A5" s="2"/>
      <c r="B5" s="2"/>
      <c r="C5" s="3"/>
      <c r="D5" s="4"/>
      <c r="E5" s="16"/>
      <c r="F5" s="68"/>
      <c r="G5" s="16"/>
      <c r="H5" s="13"/>
      <c r="I5" s="14"/>
    </row>
    <row r="6" spans="1:9" ht="18" customHeight="1">
      <c r="A6" s="15"/>
      <c r="B6" s="2"/>
      <c r="C6" s="13"/>
      <c r="D6" s="13"/>
      <c r="E6" s="16">
        <v>2019</v>
      </c>
      <c r="F6" s="70"/>
      <c r="G6" s="16">
        <v>2020</v>
      </c>
      <c r="H6" s="16" t="s">
        <v>1</v>
      </c>
      <c r="I6" s="14"/>
    </row>
    <row r="7" spans="1:9" ht="18">
      <c r="A7" s="15"/>
      <c r="B7" s="2"/>
      <c r="C7" s="13"/>
      <c r="D7" s="13"/>
      <c r="E7" s="69" t="s">
        <v>109</v>
      </c>
      <c r="F7" s="70"/>
      <c r="G7" s="69" t="s">
        <v>109</v>
      </c>
      <c r="H7" s="13"/>
      <c r="I7" s="14"/>
    </row>
    <row r="8" spans="1:9" ht="18">
      <c r="A8" s="15" t="s">
        <v>2</v>
      </c>
      <c r="B8" s="2"/>
      <c r="C8" s="13"/>
      <c r="D8" s="13"/>
      <c r="E8" s="55" t="s">
        <v>3</v>
      </c>
      <c r="F8" s="55"/>
      <c r="G8" s="55" t="s">
        <v>3</v>
      </c>
      <c r="H8" s="1"/>
      <c r="I8" s="14"/>
    </row>
    <row r="9" spans="1:9" ht="18.75" thickBot="1">
      <c r="A9" s="18" t="s">
        <v>4</v>
      </c>
      <c r="B9" s="2"/>
      <c r="C9" s="13"/>
      <c r="D9" s="13"/>
      <c r="E9" s="71" t="s">
        <v>5</v>
      </c>
      <c r="F9" s="72"/>
      <c r="G9" s="71" t="s">
        <v>5</v>
      </c>
      <c r="H9" s="19"/>
      <c r="I9" s="14"/>
    </row>
    <row r="10" spans="1:9" ht="18">
      <c r="A10" s="20">
        <f>1</f>
        <v>1</v>
      </c>
      <c r="B10" s="2"/>
      <c r="C10" s="13" t="s">
        <v>113</v>
      </c>
      <c r="D10" s="13"/>
      <c r="E10" s="153">
        <v>130683707.81868243</v>
      </c>
      <c r="F10" s="111"/>
      <c r="G10" s="153">
        <v>148957582.19945332</v>
      </c>
      <c r="H10" s="153">
        <f>G10-E10</f>
        <v>18273874.380770892</v>
      </c>
      <c r="I10" s="14"/>
    </row>
    <row r="11" spans="1:9" ht="18">
      <c r="A11" s="20"/>
      <c r="B11" s="2"/>
      <c r="C11" s="13"/>
      <c r="D11" s="13"/>
      <c r="E11" s="154"/>
      <c r="F11" s="112"/>
      <c r="G11" s="154"/>
      <c r="H11" s="154"/>
      <c r="I11" s="14"/>
    </row>
    <row r="12" spans="1:9" ht="18">
      <c r="A12" s="15">
        <f>A10+1</f>
        <v>2</v>
      </c>
      <c r="B12" s="2"/>
      <c r="C12" s="13" t="s">
        <v>39</v>
      </c>
      <c r="D12" s="13"/>
      <c r="E12" s="22">
        <v>-2951431.311625421</v>
      </c>
      <c r="F12" s="113"/>
      <c r="G12" s="22">
        <v>-16411504.945295334</v>
      </c>
      <c r="H12" s="22">
        <f>G12-E12</f>
        <v>-13460073.633669913</v>
      </c>
      <c r="I12" s="14"/>
    </row>
    <row r="13" spans="1:9" ht="18">
      <c r="A13" s="15">
        <f>A12+1</f>
        <v>3</v>
      </c>
      <c r="B13" s="2"/>
      <c r="C13" s="13" t="s">
        <v>40</v>
      </c>
      <c r="D13" s="13"/>
      <c r="E13" s="22">
        <v>-240840</v>
      </c>
      <c r="F13" s="113"/>
      <c r="G13" s="22">
        <v>-1339176</v>
      </c>
      <c r="H13" s="22">
        <f>G13-E13</f>
        <v>-1098336</v>
      </c>
      <c r="I13" s="14"/>
    </row>
    <row r="14" spans="1:9" ht="18">
      <c r="A14" s="15">
        <f>A13+1</f>
        <v>4</v>
      </c>
      <c r="B14" s="2"/>
      <c r="C14" s="13" t="s">
        <v>107</v>
      </c>
      <c r="D14" s="13"/>
      <c r="E14" s="22">
        <v>0</v>
      </c>
      <c r="F14" s="113"/>
      <c r="G14" s="22">
        <v>0</v>
      </c>
      <c r="H14" s="22">
        <f>G14-E14</f>
        <v>0</v>
      </c>
      <c r="I14" s="14"/>
    </row>
    <row r="15" spans="1:9" ht="18">
      <c r="A15" s="15">
        <f>A14+1</f>
        <v>5</v>
      </c>
      <c r="B15" s="2"/>
      <c r="C15" s="13" t="s">
        <v>108</v>
      </c>
      <c r="D15" s="13"/>
      <c r="E15" s="22">
        <v>0</v>
      </c>
      <c r="F15" s="113"/>
      <c r="G15" s="22">
        <v>0</v>
      </c>
      <c r="H15" s="22">
        <f>G15-E15</f>
        <v>0</v>
      </c>
      <c r="I15" s="14"/>
    </row>
    <row r="16" spans="1:9" ht="18">
      <c r="A16" s="15"/>
      <c r="B16" s="2"/>
      <c r="C16" s="13"/>
      <c r="D16" s="13"/>
      <c r="E16" s="87"/>
      <c r="F16" s="113"/>
      <c r="G16" s="87"/>
      <c r="H16" s="87"/>
      <c r="I16" s="14"/>
    </row>
    <row r="17" spans="1:9" ht="18">
      <c r="A17" s="15">
        <f>A15+1</f>
        <v>6</v>
      </c>
      <c r="B17" s="2"/>
      <c r="C17" s="13" t="s">
        <v>41</v>
      </c>
      <c r="D17" s="13"/>
      <c r="E17" s="153">
        <f>E10+E12+E13+E14+E15</f>
        <v>127491436.50705701</v>
      </c>
      <c r="F17" s="111">
        <f>F10+F12+F13+F14+F15</f>
        <v>0</v>
      </c>
      <c r="G17" s="153">
        <f>G10+G12+G13+G14+G15</f>
        <v>131206901.25415799</v>
      </c>
      <c r="H17" s="153">
        <f>G17-E17</f>
        <v>3715464.747100979</v>
      </c>
      <c r="I17" s="67"/>
    </row>
    <row r="18" spans="1:9" ht="18">
      <c r="A18" s="15"/>
      <c r="B18" s="2"/>
      <c r="C18" s="13"/>
      <c r="D18" s="13"/>
      <c r="E18" s="22"/>
      <c r="F18" s="113"/>
      <c r="G18" s="22"/>
      <c r="H18" s="22"/>
      <c r="I18" s="66"/>
    </row>
    <row r="19" spans="1:9" ht="18">
      <c r="A19" s="15">
        <f>A17+1</f>
        <v>7</v>
      </c>
      <c r="B19" s="2"/>
      <c r="C19" s="21" t="s">
        <v>7</v>
      </c>
      <c r="D19" s="13"/>
      <c r="E19" s="22"/>
      <c r="F19" s="113"/>
      <c r="G19" s="22"/>
      <c r="H19" s="22"/>
      <c r="I19" s="14"/>
    </row>
    <row r="20" spans="1:9" ht="18">
      <c r="A20" s="15">
        <f>A19+1</f>
        <v>8</v>
      </c>
      <c r="B20" s="2"/>
      <c r="C20" s="21" t="s">
        <v>98</v>
      </c>
      <c r="D20" s="13"/>
      <c r="E20" s="22">
        <v>4725000</v>
      </c>
      <c r="F20" s="113"/>
      <c r="G20" s="22">
        <v>4895000</v>
      </c>
      <c r="H20" s="22">
        <f>G20-E20</f>
        <v>170000</v>
      </c>
      <c r="I20" s="67"/>
    </row>
    <row r="21" spans="1:9" ht="18">
      <c r="A21" s="15"/>
      <c r="B21" s="2"/>
      <c r="C21" s="21"/>
      <c r="D21" s="13"/>
      <c r="E21" s="155"/>
      <c r="F21" s="114"/>
      <c r="G21" s="22"/>
      <c r="H21" s="28"/>
      <c r="I21" s="14"/>
    </row>
    <row r="22" spans="1:9" ht="18">
      <c r="A22" s="15">
        <f>A20+1</f>
        <v>9</v>
      </c>
      <c r="B22" s="2"/>
      <c r="C22" s="21" t="s">
        <v>62</v>
      </c>
      <c r="D22" s="13"/>
      <c r="E22" s="155"/>
      <c r="F22" s="114"/>
      <c r="G22" s="22"/>
      <c r="H22" s="28"/>
      <c r="I22" s="14"/>
    </row>
    <row r="23" spans="1:9" ht="18">
      <c r="A23" s="15">
        <f>A22+1</f>
        <v>10</v>
      </c>
      <c r="B23" s="2"/>
      <c r="C23" s="21" t="s">
        <v>8</v>
      </c>
      <c r="D23" s="13"/>
      <c r="E23" s="156">
        <v>26.982</v>
      </c>
      <c r="F23" s="116" t="e">
        <f>ROUND(F17/F20,3)</f>
        <v>#DIV/0!</v>
      </c>
      <c r="G23" s="156">
        <v>26.804</v>
      </c>
      <c r="H23" s="175">
        <f>G23-E23</f>
        <v>-0.17800000000000082</v>
      </c>
      <c r="I23" s="67"/>
    </row>
    <row r="24" spans="1:9" ht="18">
      <c r="A24" s="15">
        <f>A23+1</f>
        <v>11</v>
      </c>
      <c r="B24" s="2"/>
      <c r="C24" s="21" t="s">
        <v>9</v>
      </c>
      <c r="D24" s="13"/>
      <c r="E24" s="156">
        <v>2.249</v>
      </c>
      <c r="F24" s="116" t="e">
        <f>ROUND(F23/12,3)</f>
        <v>#DIV/0!</v>
      </c>
      <c r="G24" s="156">
        <v>2.234</v>
      </c>
      <c r="H24" s="175">
        <f>G24-E24</f>
        <v>-0.015000000000000124</v>
      </c>
      <c r="I24" s="14"/>
    </row>
    <row r="25" spans="1:9" ht="18">
      <c r="A25" s="15"/>
      <c r="B25" s="2"/>
      <c r="C25" s="21"/>
      <c r="D25" s="13"/>
      <c r="E25" s="63"/>
      <c r="F25" s="117"/>
      <c r="G25" s="63"/>
      <c r="H25" s="28"/>
      <c r="I25" s="14"/>
    </row>
    <row r="26" spans="1:9" ht="18">
      <c r="A26" s="15">
        <f>A24+1</f>
        <v>12</v>
      </c>
      <c r="B26" s="2"/>
      <c r="C26" s="21" t="s">
        <v>63</v>
      </c>
      <c r="D26" s="13"/>
      <c r="E26" s="156">
        <v>0.519</v>
      </c>
      <c r="F26" s="116" t="e">
        <f>ROUND(F23/52,3)</f>
        <v>#DIV/0!</v>
      </c>
      <c r="G26" s="156">
        <v>0.515</v>
      </c>
      <c r="H26" s="175">
        <f>G26-E26</f>
        <v>-0.0040000000000000036</v>
      </c>
      <c r="I26" s="14"/>
    </row>
    <row r="27" spans="1:9" ht="18">
      <c r="A27" s="15"/>
      <c r="B27" s="2"/>
      <c r="C27" s="21"/>
      <c r="D27" s="13"/>
      <c r="E27" s="156"/>
      <c r="F27" s="116"/>
      <c r="G27" s="156"/>
      <c r="H27" s="175"/>
      <c r="I27" s="14"/>
    </row>
    <row r="28" spans="1:9" ht="18">
      <c r="A28" s="15">
        <f>A26+1</f>
        <v>13</v>
      </c>
      <c r="B28" s="2"/>
      <c r="C28" s="21" t="s">
        <v>64</v>
      </c>
      <c r="D28" s="13"/>
      <c r="E28" s="156">
        <v>0.087</v>
      </c>
      <c r="F28" s="116" t="e">
        <f>ROUND(F26/6,3)</f>
        <v>#DIV/0!</v>
      </c>
      <c r="G28" s="156">
        <v>0.086</v>
      </c>
      <c r="H28" s="175">
        <f>G28-E28</f>
        <v>-0.0010000000000000009</v>
      </c>
      <c r="I28" s="14"/>
    </row>
    <row r="29" spans="1:9" ht="18">
      <c r="A29" s="15">
        <f>A28+1</f>
        <v>14</v>
      </c>
      <c r="B29" s="2"/>
      <c r="C29" s="21" t="s">
        <v>65</v>
      </c>
      <c r="D29" s="13"/>
      <c r="E29" s="156">
        <v>0.074</v>
      </c>
      <c r="F29" s="116" t="e">
        <f>ROUND(F26/7,3)</f>
        <v>#DIV/0!</v>
      </c>
      <c r="G29" s="156">
        <v>0.074</v>
      </c>
      <c r="H29" s="175">
        <f>G29-E29</f>
        <v>0</v>
      </c>
      <c r="I29" s="14"/>
    </row>
    <row r="30" spans="1:9" ht="18">
      <c r="A30" s="15"/>
      <c r="B30" s="2"/>
      <c r="C30" s="21"/>
      <c r="D30" s="13"/>
      <c r="E30" s="156"/>
      <c r="F30" s="116"/>
      <c r="G30" s="156"/>
      <c r="H30" s="28"/>
      <c r="I30" s="14"/>
    </row>
    <row r="31" spans="1:9" ht="18">
      <c r="A31" s="15">
        <f>A29+1</f>
        <v>15</v>
      </c>
      <c r="B31" s="2"/>
      <c r="C31" s="21" t="s">
        <v>66</v>
      </c>
      <c r="D31" s="13"/>
      <c r="E31" s="156">
        <v>5.438</v>
      </c>
      <c r="F31" s="116" t="e">
        <f>ROUND(F28/16*1000,3)</f>
        <v>#DIV/0!</v>
      </c>
      <c r="G31" s="156">
        <v>5.375</v>
      </c>
      <c r="H31" s="175">
        <f>G31-E31</f>
        <v>-0.06299999999999972</v>
      </c>
      <c r="I31" s="14"/>
    </row>
    <row r="32" spans="1:9" ht="18">
      <c r="A32" s="15">
        <f>A31+1</f>
        <v>16</v>
      </c>
      <c r="B32" s="2"/>
      <c r="C32" s="21" t="s">
        <v>67</v>
      </c>
      <c r="D32" s="13"/>
      <c r="E32" s="156">
        <v>3.083</v>
      </c>
      <c r="F32" s="116" t="e">
        <f>ROUND(F29/24*1000,3)</f>
        <v>#DIV/0!</v>
      </c>
      <c r="G32" s="156">
        <v>3.083</v>
      </c>
      <c r="H32" s="175">
        <f>G32-E32</f>
        <v>0</v>
      </c>
      <c r="I32" s="14"/>
    </row>
    <row r="33" spans="1:9" ht="18">
      <c r="A33" s="15"/>
      <c r="B33" s="2"/>
      <c r="C33" s="21"/>
      <c r="D33" s="13"/>
      <c r="E33" s="63"/>
      <c r="F33" s="117"/>
      <c r="G33" s="63"/>
      <c r="H33" s="28"/>
      <c r="I33" s="14"/>
    </row>
    <row r="34" spans="1:9" ht="18">
      <c r="A34" s="15">
        <f>A32+1</f>
        <v>17</v>
      </c>
      <c r="B34" s="2"/>
      <c r="C34" s="21" t="s">
        <v>70</v>
      </c>
      <c r="D34" s="13"/>
      <c r="E34" s="63"/>
      <c r="F34" s="117"/>
      <c r="G34" s="63"/>
      <c r="H34" s="28"/>
      <c r="I34" s="14"/>
    </row>
    <row r="35" spans="1:9" ht="18">
      <c r="A35" s="15">
        <f>A34+1</f>
        <v>18</v>
      </c>
      <c r="B35" s="2"/>
      <c r="C35" s="24" t="s">
        <v>71</v>
      </c>
      <c r="D35" s="13"/>
      <c r="E35" s="157">
        <v>178507.4265</v>
      </c>
      <c r="F35" s="117"/>
      <c r="G35" s="157">
        <v>176454.59100000001</v>
      </c>
      <c r="H35" s="157">
        <f>G35-E35</f>
        <v>-2052.8354999999865</v>
      </c>
      <c r="I35" s="14"/>
    </row>
    <row r="36" spans="1:9" ht="18">
      <c r="A36" s="15">
        <f>A35+1</f>
        <v>19</v>
      </c>
      <c r="B36" s="2"/>
      <c r="C36" s="24" t="s">
        <v>72</v>
      </c>
      <c r="D36" s="13"/>
      <c r="E36" s="22">
        <v>215</v>
      </c>
      <c r="F36" s="113"/>
      <c r="G36" s="22">
        <v>222</v>
      </c>
      <c r="H36" s="22">
        <f>G36-E36</f>
        <v>7</v>
      </c>
      <c r="I36" s="14"/>
    </row>
    <row r="37" spans="1:9" ht="18">
      <c r="A37" s="15">
        <f>A36+1</f>
        <v>20</v>
      </c>
      <c r="B37" s="2"/>
      <c r="C37" s="24" t="s">
        <v>74</v>
      </c>
      <c r="D37" s="13"/>
      <c r="E37" s="157">
        <v>830</v>
      </c>
      <c r="F37" s="117"/>
      <c r="G37" s="157">
        <v>795</v>
      </c>
      <c r="H37" s="157">
        <f>G37-E37</f>
        <v>-35</v>
      </c>
      <c r="I37" s="14"/>
    </row>
    <row r="38" spans="1:9" ht="18">
      <c r="A38" s="15">
        <f>A37+1</f>
        <v>21</v>
      </c>
      <c r="B38" s="2"/>
      <c r="C38" s="24" t="s">
        <v>73</v>
      </c>
      <c r="D38" s="13"/>
      <c r="E38" s="157">
        <v>69</v>
      </c>
      <c r="F38" s="117"/>
      <c r="G38" s="157">
        <v>66</v>
      </c>
      <c r="H38" s="157">
        <f>G38-E38</f>
        <v>-3</v>
      </c>
      <c r="I38" s="14"/>
    </row>
    <row r="39" spans="1:9" ht="18">
      <c r="A39" s="15"/>
      <c r="B39" s="2"/>
      <c r="C39" s="24"/>
      <c r="D39" s="13"/>
      <c r="E39" s="63"/>
      <c r="F39" s="117"/>
      <c r="G39" s="63"/>
      <c r="H39" s="28"/>
      <c r="I39" s="14"/>
    </row>
    <row r="40" spans="1:12" ht="18">
      <c r="A40" s="20">
        <f>A38+1</f>
        <v>22</v>
      </c>
      <c r="B40" s="2"/>
      <c r="C40" s="13" t="s">
        <v>114</v>
      </c>
      <c r="D40" s="13"/>
      <c r="E40" s="104">
        <v>334449620.2132703</v>
      </c>
      <c r="F40" s="111"/>
      <c r="G40" s="104">
        <v>366675493.6578014</v>
      </c>
      <c r="H40" s="153">
        <f>G40-E40</f>
        <v>32225873.444531083</v>
      </c>
      <c r="I40" s="67"/>
      <c r="L40" s="7"/>
    </row>
    <row r="41" spans="1:12" ht="18">
      <c r="A41" s="20"/>
      <c r="B41" s="2"/>
      <c r="C41" s="13"/>
      <c r="D41" s="13"/>
      <c r="E41" s="104"/>
      <c r="F41" s="111"/>
      <c r="G41" s="104"/>
      <c r="H41" s="153"/>
      <c r="I41" s="67"/>
      <c r="L41" s="7"/>
    </row>
    <row r="42" spans="1:9" ht="18">
      <c r="A42" s="20"/>
      <c r="B42" s="2"/>
      <c r="C42" s="183"/>
      <c r="D42" s="13"/>
      <c r="E42" s="16">
        <v>2019</v>
      </c>
      <c r="F42" s="70"/>
      <c r="G42" s="16">
        <v>2020</v>
      </c>
      <c r="H42" s="16" t="s">
        <v>1</v>
      </c>
      <c r="I42" s="14"/>
    </row>
    <row r="43" spans="1:9" ht="18">
      <c r="A43" s="20"/>
      <c r="B43" s="2"/>
      <c r="C43" s="183"/>
      <c r="D43" s="13"/>
      <c r="E43" s="69" t="s">
        <v>109</v>
      </c>
      <c r="F43" s="70"/>
      <c r="G43" s="69" t="s">
        <v>109</v>
      </c>
      <c r="H43" s="13"/>
      <c r="I43" s="14"/>
    </row>
    <row r="44" spans="1:9" ht="18">
      <c r="A44" s="20"/>
      <c r="B44" s="2"/>
      <c r="C44" s="183"/>
      <c r="D44" s="13"/>
      <c r="E44" s="55" t="s">
        <v>3</v>
      </c>
      <c r="F44" s="55"/>
      <c r="G44" s="55" t="s">
        <v>3</v>
      </c>
      <c r="H44" s="1"/>
      <c r="I44" s="14"/>
    </row>
    <row r="45" spans="1:9" ht="18.75" thickBot="1">
      <c r="A45" s="20"/>
      <c r="B45" s="2"/>
      <c r="C45" s="183"/>
      <c r="D45" s="13"/>
      <c r="E45" s="71" t="s">
        <v>5</v>
      </c>
      <c r="F45" s="72"/>
      <c r="G45" s="71" t="s">
        <v>5</v>
      </c>
      <c r="H45" s="19"/>
      <c r="I45" s="14"/>
    </row>
    <row r="46" spans="1:14" s="9" customFormat="1" ht="18">
      <c r="A46" s="40">
        <f>A40+1</f>
        <v>23</v>
      </c>
      <c r="B46" s="41"/>
      <c r="C46" s="42" t="s">
        <v>6</v>
      </c>
      <c r="D46" s="28"/>
      <c r="E46" s="22"/>
      <c r="F46" s="113"/>
      <c r="G46" s="22"/>
      <c r="H46" s="22"/>
      <c r="I46" s="84"/>
      <c r="M46" s="85"/>
      <c r="N46" s="86"/>
    </row>
    <row r="47" spans="1:14" s="9" customFormat="1" ht="18">
      <c r="A47" s="40">
        <v>24</v>
      </c>
      <c r="B47" s="41"/>
      <c r="C47" s="42" t="s">
        <v>158</v>
      </c>
      <c r="D47" s="43"/>
      <c r="E47" s="22">
        <v>10871.55999999994</v>
      </c>
      <c r="F47" s="119"/>
      <c r="G47" s="22">
        <v>3531.9700000000003</v>
      </c>
      <c r="H47" s="22">
        <f>G47-E47</f>
        <v>-7339.589999999939</v>
      </c>
      <c r="I47" s="84"/>
      <c r="M47" s="85"/>
      <c r="N47" s="86"/>
    </row>
    <row r="48" spans="1:14" s="9" customFormat="1" ht="18">
      <c r="A48" s="40">
        <v>25</v>
      </c>
      <c r="B48" s="41"/>
      <c r="C48" s="42" t="s">
        <v>159</v>
      </c>
      <c r="D48" s="43"/>
      <c r="E48" s="22">
        <v>17644378.781616054</v>
      </c>
      <c r="F48" s="119"/>
      <c r="G48" s="22">
        <v>15051594.427171987</v>
      </c>
      <c r="H48" s="22">
        <f>G48-E48</f>
        <v>-2592784.354444068</v>
      </c>
      <c r="I48" s="84"/>
      <c r="M48" s="85"/>
      <c r="N48" s="86"/>
    </row>
    <row r="49" spans="1:14" s="9" customFormat="1" ht="18">
      <c r="A49" s="40">
        <f>25.1</f>
        <v>25.1</v>
      </c>
      <c r="B49" s="41"/>
      <c r="C49" s="42" t="s">
        <v>160</v>
      </c>
      <c r="D49" s="43"/>
      <c r="E49" s="180">
        <v>0</v>
      </c>
      <c r="F49" s="181"/>
      <c r="G49" s="180">
        <v>0</v>
      </c>
      <c r="H49" s="180">
        <f>G49-E49</f>
        <v>0</v>
      </c>
      <c r="I49" s="84"/>
      <c r="M49" s="85"/>
      <c r="N49" s="86"/>
    </row>
    <row r="50" spans="1:14" s="9" customFormat="1" ht="18">
      <c r="A50" s="178" t="s">
        <v>162</v>
      </c>
      <c r="B50" s="41"/>
      <c r="C50" s="42" t="s">
        <v>161</v>
      </c>
      <c r="D50" s="43"/>
      <c r="E50" s="87">
        <v>0</v>
      </c>
      <c r="F50" s="181"/>
      <c r="G50" s="87">
        <v>51988.2038</v>
      </c>
      <c r="H50" s="87">
        <f>G50-E50</f>
        <v>51988.2038</v>
      </c>
      <c r="I50" s="84"/>
      <c r="M50" s="85"/>
      <c r="N50" s="86"/>
    </row>
    <row r="51" spans="1:14" s="9" customFormat="1" ht="18">
      <c r="A51" s="40">
        <v>26</v>
      </c>
      <c r="B51" s="41"/>
      <c r="C51" s="28" t="s">
        <v>69</v>
      </c>
      <c r="D51" s="28"/>
      <c r="E51" s="104">
        <f>SUM(E47:E49)</f>
        <v>17655250.341616053</v>
      </c>
      <c r="F51" s="118">
        <f>SUM(F47:F49)</f>
        <v>0</v>
      </c>
      <c r="G51" s="104">
        <f>SUM(G47:G49)</f>
        <v>15055126.397171987</v>
      </c>
      <c r="H51" s="104">
        <f>SUM(H47:H49)</f>
        <v>-2600123.944444068</v>
      </c>
      <c r="I51" s="88"/>
      <c r="M51" s="85"/>
      <c r="N51" s="86"/>
    </row>
    <row r="52" spans="1:9" ht="18">
      <c r="A52" s="20"/>
      <c r="B52" s="2"/>
      <c r="C52" s="13"/>
      <c r="D52" s="13"/>
      <c r="E52" s="22"/>
      <c r="F52" s="112"/>
      <c r="G52" s="154"/>
      <c r="H52" s="154"/>
      <c r="I52" s="14"/>
    </row>
    <row r="53" spans="1:9" ht="18">
      <c r="A53" s="15">
        <f>A51+1</f>
        <v>27</v>
      </c>
      <c r="B53" s="2"/>
      <c r="C53" s="13" t="s">
        <v>54</v>
      </c>
      <c r="D53" s="13"/>
      <c r="E53" s="104">
        <f>E40-E51</f>
        <v>316794369.8716543</v>
      </c>
      <c r="F53" s="118">
        <f>F40-F51</f>
        <v>0</v>
      </c>
      <c r="G53" s="104">
        <f>G40-G51</f>
        <v>351620367.2606294</v>
      </c>
      <c r="H53" s="104">
        <f>G53-E53</f>
        <v>34825997.38897514</v>
      </c>
      <c r="I53" s="67"/>
    </row>
    <row r="54" spans="1:9" ht="18">
      <c r="A54" s="15"/>
      <c r="B54" s="2"/>
      <c r="C54" s="13"/>
      <c r="D54" s="13"/>
      <c r="E54" s="22"/>
      <c r="F54" s="113"/>
      <c r="G54" s="22"/>
      <c r="H54" s="22"/>
      <c r="I54" s="14"/>
    </row>
    <row r="55" spans="1:9" ht="18">
      <c r="A55" s="15">
        <f>A53+1</f>
        <v>28</v>
      </c>
      <c r="B55" s="2"/>
      <c r="C55" s="13" t="s">
        <v>57</v>
      </c>
      <c r="D55" s="13"/>
      <c r="E55" s="22"/>
      <c r="F55" s="113"/>
      <c r="G55" s="22"/>
      <c r="H55" s="22"/>
      <c r="I55" s="14"/>
    </row>
    <row r="56" spans="1:9" ht="18">
      <c r="A56" s="15">
        <f>A55+1</f>
        <v>29</v>
      </c>
      <c r="B56" s="2"/>
      <c r="C56" s="26" t="s">
        <v>55</v>
      </c>
      <c r="D56" s="13"/>
      <c r="E56" s="158">
        <v>0.1218</v>
      </c>
      <c r="F56" s="113"/>
      <c r="G56" s="158">
        <v>0.1241</v>
      </c>
      <c r="H56" s="158">
        <f>G56-E56</f>
        <v>0.0022999999999999965</v>
      </c>
      <c r="I56" s="14"/>
    </row>
    <row r="57" spans="1:9" ht="18">
      <c r="A57" s="15">
        <f>A56+1</f>
        <v>30</v>
      </c>
      <c r="B57" s="2"/>
      <c r="C57" s="26" t="s">
        <v>56</v>
      </c>
      <c r="D57" s="13"/>
      <c r="E57" s="158">
        <v>0.0102</v>
      </c>
      <c r="F57" s="113"/>
      <c r="G57" s="158">
        <v>0.0103</v>
      </c>
      <c r="H57" s="158">
        <f>G57-E57</f>
        <v>9.99999999999994E-05</v>
      </c>
      <c r="I57" s="14"/>
    </row>
    <row r="58" spans="1:9" ht="18">
      <c r="A58" s="15"/>
      <c r="B58" s="2"/>
      <c r="C58" s="13"/>
      <c r="D58" s="13"/>
      <c r="E58" s="22"/>
      <c r="F58" s="113"/>
      <c r="G58" s="158"/>
      <c r="H58" s="158"/>
      <c r="I58" s="14"/>
    </row>
    <row r="59" spans="1:9" ht="18">
      <c r="A59" s="15">
        <f>A57+1</f>
        <v>31</v>
      </c>
      <c r="B59" s="2"/>
      <c r="C59" s="13" t="s">
        <v>58</v>
      </c>
      <c r="D59" s="13"/>
      <c r="E59" s="22"/>
      <c r="F59" s="113"/>
      <c r="G59" s="158"/>
      <c r="H59" s="158"/>
      <c r="I59" s="14"/>
    </row>
    <row r="60" spans="1:9" ht="18">
      <c r="A60" s="15">
        <f>A59+1</f>
        <v>32</v>
      </c>
      <c r="B60" s="2"/>
      <c r="C60" s="26" t="s">
        <v>55</v>
      </c>
      <c r="D60" s="13"/>
      <c r="E60" s="158">
        <v>0.1058</v>
      </c>
      <c r="F60" s="113"/>
      <c r="G60" s="158">
        <v>0.108</v>
      </c>
      <c r="H60" s="158">
        <f>G60-E60</f>
        <v>0.0021999999999999936</v>
      </c>
      <c r="I60" s="14"/>
    </row>
    <row r="61" spans="1:9" ht="18">
      <c r="A61" s="15"/>
      <c r="B61" s="2"/>
      <c r="C61" s="13"/>
      <c r="D61" s="13"/>
      <c r="E61" s="22"/>
      <c r="F61" s="113"/>
      <c r="G61" s="22"/>
      <c r="H61" s="158"/>
      <c r="I61" s="14"/>
    </row>
    <row r="62" spans="1:9" ht="18">
      <c r="A62" s="15">
        <f>A60+1</f>
        <v>33</v>
      </c>
      <c r="B62" s="2"/>
      <c r="C62" s="13" t="s">
        <v>59</v>
      </c>
      <c r="D62" s="13"/>
      <c r="E62" s="22"/>
      <c r="F62" s="113"/>
      <c r="G62" s="22"/>
      <c r="H62" s="158"/>
      <c r="I62" s="14"/>
    </row>
    <row r="63" spans="1:9" ht="18">
      <c r="A63" s="15">
        <f>A62+1</f>
        <v>34</v>
      </c>
      <c r="B63" s="2"/>
      <c r="C63" s="26" t="s">
        <v>55</v>
      </c>
      <c r="D63" s="13"/>
      <c r="E63" s="158">
        <v>0.0925</v>
      </c>
      <c r="F63" s="113"/>
      <c r="G63" s="158">
        <v>0.0955</v>
      </c>
      <c r="H63" s="158">
        <f>G63-E63</f>
        <v>0.0030000000000000027</v>
      </c>
      <c r="I63" s="14"/>
    </row>
    <row r="64" spans="1:9" ht="18">
      <c r="A64" s="15"/>
      <c r="B64" s="2"/>
      <c r="C64" s="21"/>
      <c r="D64" s="13"/>
      <c r="E64" s="104"/>
      <c r="F64" s="118"/>
      <c r="G64" s="104"/>
      <c r="H64" s="153"/>
      <c r="I64" s="14"/>
    </row>
    <row r="65" spans="1:9" ht="18">
      <c r="A65" s="77" t="s">
        <v>149</v>
      </c>
      <c r="B65" s="2"/>
      <c r="C65" s="42" t="s">
        <v>116</v>
      </c>
      <c r="D65" s="13"/>
      <c r="E65" s="158">
        <v>0.02539930230306059</v>
      </c>
      <c r="F65" s="118"/>
      <c r="G65" s="158">
        <v>0.024887230230140445</v>
      </c>
      <c r="H65" s="158">
        <f>G65-E65</f>
        <v>-0.0005120720729201444</v>
      </c>
      <c r="I65" s="14"/>
    </row>
    <row r="66" spans="1:9" ht="18">
      <c r="A66" s="15"/>
      <c r="B66" s="2"/>
      <c r="C66" s="13"/>
      <c r="D66" s="13"/>
      <c r="E66" s="22"/>
      <c r="F66" s="113"/>
      <c r="G66" s="22"/>
      <c r="H66" s="158"/>
      <c r="I66" s="14"/>
    </row>
    <row r="67" spans="1:9" ht="18">
      <c r="A67" s="15">
        <f>A63+1</f>
        <v>35</v>
      </c>
      <c r="B67" s="2"/>
      <c r="C67" s="13" t="s">
        <v>60</v>
      </c>
      <c r="D67" s="13"/>
      <c r="E67" s="22"/>
      <c r="F67" s="113"/>
      <c r="G67" s="22"/>
      <c r="H67" s="158"/>
      <c r="I67" s="14"/>
    </row>
    <row r="68" spans="1:9" ht="18">
      <c r="A68" s="15">
        <f>A67+1</f>
        <v>36</v>
      </c>
      <c r="B68" s="2"/>
      <c r="C68" s="26" t="s">
        <v>55</v>
      </c>
      <c r="D68" s="13"/>
      <c r="E68" s="158">
        <v>0.0161</v>
      </c>
      <c r="F68" s="113"/>
      <c r="G68" s="158">
        <v>0.0185</v>
      </c>
      <c r="H68" s="158">
        <f>G68-E68</f>
        <v>0.0023999999999999994</v>
      </c>
      <c r="I68" s="14"/>
    </row>
    <row r="69" spans="1:9" ht="18">
      <c r="A69" s="15"/>
      <c r="B69" s="2"/>
      <c r="C69" s="13"/>
      <c r="D69" s="13"/>
      <c r="E69" s="22"/>
      <c r="F69" s="113"/>
      <c r="G69" s="22"/>
      <c r="H69" s="22"/>
      <c r="I69" s="14"/>
    </row>
    <row r="70" spans="1:9" ht="18">
      <c r="A70" s="15">
        <f>A68+1</f>
        <v>37</v>
      </c>
      <c r="B70" s="2"/>
      <c r="C70" s="13" t="s">
        <v>61</v>
      </c>
      <c r="D70" s="13"/>
      <c r="E70" s="104">
        <v>0</v>
      </c>
      <c r="F70" s="118"/>
      <c r="G70" s="104">
        <v>0</v>
      </c>
      <c r="H70" s="153">
        <f>G70-E70</f>
        <v>0</v>
      </c>
      <c r="I70" s="14"/>
    </row>
    <row r="71" spans="1:9" ht="18">
      <c r="A71" s="15"/>
      <c r="B71" s="2"/>
      <c r="C71" s="13"/>
      <c r="D71" s="13"/>
      <c r="E71" s="104"/>
      <c r="F71" s="118"/>
      <c r="G71" s="104"/>
      <c r="H71" s="104"/>
      <c r="I71" s="14"/>
    </row>
    <row r="72" spans="1:9" ht="18">
      <c r="A72" s="15">
        <f>A70+1</f>
        <v>38</v>
      </c>
      <c r="B72" s="2"/>
      <c r="C72" s="13" t="s">
        <v>115</v>
      </c>
      <c r="D72" s="13"/>
      <c r="E72" s="104">
        <v>186110662.05297184</v>
      </c>
      <c r="F72" s="118"/>
      <c r="G72" s="104">
        <v>202610796.85737607</v>
      </c>
      <c r="H72" s="153">
        <f>G72-E72</f>
        <v>16500134.804404229</v>
      </c>
      <c r="I72" s="14"/>
    </row>
    <row r="73" spans="1:9" ht="18">
      <c r="A73" s="15"/>
      <c r="B73" s="2"/>
      <c r="C73" s="13"/>
      <c r="D73" s="13"/>
      <c r="E73" s="22"/>
      <c r="F73" s="113"/>
      <c r="G73" s="22"/>
      <c r="H73" s="22"/>
      <c r="I73" s="14"/>
    </row>
    <row r="74" spans="1:9" ht="18">
      <c r="A74" s="15">
        <f>A72+1</f>
        <v>39</v>
      </c>
      <c r="B74" s="2"/>
      <c r="C74" s="13" t="str">
        <f>"CURRENT YEAR REVENUE REQUIREMENT (ln "&amp;A53&amp;" + ln "&amp;A70&amp;" - ln "&amp;A72&amp;")"</f>
        <v>CURRENT YEAR REVENUE REQUIREMENT (ln 27 + ln 37 - ln 38)</v>
      </c>
      <c r="D74" s="13"/>
      <c r="E74" s="104">
        <f>E53+E70-E72</f>
        <v>130683707.81868243</v>
      </c>
      <c r="F74" s="118">
        <f>F53+F70-F72</f>
        <v>0</v>
      </c>
      <c r="G74" s="104">
        <f>G53+G70-G72</f>
        <v>149009570.40325335</v>
      </c>
      <c r="H74" s="153">
        <f>G74-E74</f>
        <v>18325862.584570915</v>
      </c>
      <c r="I74" s="67"/>
    </row>
    <row r="75" spans="1:9" ht="18">
      <c r="A75" s="15"/>
      <c r="B75" s="2"/>
      <c r="C75" s="13"/>
      <c r="D75" s="13"/>
      <c r="E75" s="104"/>
      <c r="F75" s="118"/>
      <c r="G75" s="104"/>
      <c r="H75" s="153"/>
      <c r="I75" s="14"/>
    </row>
    <row r="76" spans="1:9" ht="18">
      <c r="A76" s="15">
        <f>A74+1</f>
        <v>40</v>
      </c>
      <c r="B76" s="2"/>
      <c r="C76" s="21" t="s">
        <v>42</v>
      </c>
      <c r="D76" s="13"/>
      <c r="E76" s="104">
        <v>885308</v>
      </c>
      <c r="F76" s="104"/>
      <c r="G76" s="104">
        <v>975808</v>
      </c>
      <c r="H76" s="153">
        <f>G76-E76</f>
        <v>90500</v>
      </c>
      <c r="I76" s="14"/>
    </row>
    <row r="77" spans="1:9" ht="18">
      <c r="A77" s="15"/>
      <c r="B77" s="2"/>
      <c r="C77" s="21"/>
      <c r="D77" s="27"/>
      <c r="E77" s="104"/>
      <c r="F77" s="118"/>
      <c r="G77" s="104"/>
      <c r="H77" s="104"/>
      <c r="I77" s="14"/>
    </row>
    <row r="78" spans="1:9" ht="18">
      <c r="A78" s="15">
        <f>A76+1</f>
        <v>41</v>
      </c>
      <c r="B78" s="2"/>
      <c r="C78" s="21" t="s">
        <v>43</v>
      </c>
      <c r="D78" s="27"/>
      <c r="E78" s="104">
        <v>178507.4265</v>
      </c>
      <c r="F78" s="118"/>
      <c r="G78" s="104">
        <v>176454.59100000001</v>
      </c>
      <c r="H78" s="104">
        <f>G78-E78</f>
        <v>-2052.8354999999865</v>
      </c>
      <c r="I78" s="14"/>
    </row>
    <row r="79" spans="1:9" ht="18">
      <c r="A79" s="2"/>
      <c r="B79" s="2"/>
      <c r="C79" s="2"/>
      <c r="D79" s="2"/>
      <c r="E79" s="41"/>
      <c r="F79" s="120"/>
      <c r="G79" s="62"/>
      <c r="H79" s="28"/>
      <c r="I79" s="14"/>
    </row>
    <row r="80" spans="1:9" ht="18">
      <c r="A80" s="2"/>
      <c r="B80" s="2"/>
      <c r="C80" s="2"/>
      <c r="D80" s="2"/>
      <c r="E80" s="41"/>
      <c r="F80" s="120"/>
      <c r="G80" s="62"/>
      <c r="H80" s="28"/>
      <c r="I80" s="14"/>
    </row>
    <row r="81" spans="1:8" ht="18">
      <c r="A81" s="2"/>
      <c r="B81" s="2"/>
      <c r="C81" s="3"/>
      <c r="D81" s="4"/>
      <c r="E81" s="9"/>
      <c r="F81" s="115"/>
      <c r="G81" s="29"/>
      <c r="H81" s="9"/>
    </row>
    <row r="82" spans="1:8" ht="18">
      <c r="A82" s="2"/>
      <c r="B82" s="2"/>
      <c r="C82" s="8" t="s">
        <v>68</v>
      </c>
      <c r="D82" s="4"/>
      <c r="E82" s="9"/>
      <c r="F82" s="115"/>
      <c r="G82" s="29"/>
      <c r="H82" s="9"/>
    </row>
    <row r="83" spans="1:9" ht="18">
      <c r="A83" s="2"/>
      <c r="B83" s="2"/>
      <c r="C83" s="3"/>
      <c r="D83" s="4"/>
      <c r="E83" s="62"/>
      <c r="F83" s="121"/>
      <c r="G83" s="28"/>
      <c r="H83" s="29"/>
      <c r="I83" s="30"/>
    </row>
    <row r="84" spans="1:9" ht="18">
      <c r="A84" s="2"/>
      <c r="B84" s="2"/>
      <c r="C84" s="17"/>
      <c r="D84" s="25"/>
      <c r="E84" s="159"/>
      <c r="F84" s="123"/>
      <c r="G84" s="43"/>
      <c r="H84" s="176"/>
      <c r="I84" s="31"/>
    </row>
    <row r="85" spans="1:9" ht="18">
      <c r="A85" s="15" t="s">
        <v>2</v>
      </c>
      <c r="B85" s="2"/>
      <c r="C85" s="21"/>
      <c r="D85" s="32"/>
      <c r="E85" s="160"/>
      <c r="F85" s="125"/>
      <c r="G85" s="160"/>
      <c r="H85" s="176"/>
      <c r="I85" s="14"/>
    </row>
    <row r="86" spans="1:16" ht="18.75" thickBot="1">
      <c r="A86" s="18" t="s">
        <v>4</v>
      </c>
      <c r="B86" s="2"/>
      <c r="C86" s="33" t="s">
        <v>10</v>
      </c>
      <c r="D86" s="25"/>
      <c r="E86" s="160">
        <f>E6</f>
        <v>2019</v>
      </c>
      <c r="F86" s="125"/>
      <c r="G86" s="160">
        <f>G6</f>
        <v>2020</v>
      </c>
      <c r="H86" s="160" t="s">
        <v>1</v>
      </c>
      <c r="I86" s="34"/>
      <c r="J86" s="35"/>
      <c r="K86" s="35"/>
      <c r="L86" s="35"/>
      <c r="M86" s="36"/>
      <c r="N86" s="37"/>
      <c r="O86" s="35"/>
      <c r="P86" s="35"/>
    </row>
    <row r="87" spans="1:16" ht="18">
      <c r="A87" s="20"/>
      <c r="B87" s="2"/>
      <c r="C87" s="33"/>
      <c r="D87" s="25"/>
      <c r="E87" s="161" t="s">
        <v>109</v>
      </c>
      <c r="F87" s="126"/>
      <c r="G87" s="161" t="s">
        <v>109</v>
      </c>
      <c r="H87" s="160"/>
      <c r="I87" s="34"/>
      <c r="J87" s="35"/>
      <c r="K87" s="35"/>
      <c r="L87" s="35"/>
      <c r="M87" s="36"/>
      <c r="N87" s="37"/>
      <c r="O87" s="35"/>
      <c r="P87" s="35"/>
    </row>
    <row r="88" spans="1:16" ht="18">
      <c r="A88" s="15"/>
      <c r="B88" s="2"/>
      <c r="C88" s="21"/>
      <c r="D88" s="25"/>
      <c r="E88" s="162" t="s">
        <v>3</v>
      </c>
      <c r="F88" s="127"/>
      <c r="G88" s="162" t="s">
        <v>3</v>
      </c>
      <c r="H88" s="43"/>
      <c r="I88" s="34"/>
      <c r="J88" s="35"/>
      <c r="K88" s="35"/>
      <c r="L88" s="35"/>
      <c r="M88" s="36"/>
      <c r="N88" s="37"/>
      <c r="O88" s="35"/>
      <c r="P88" s="35"/>
    </row>
    <row r="89" spans="1:16" ht="18.75" thickBot="1">
      <c r="A89" s="15"/>
      <c r="B89" s="2"/>
      <c r="C89" s="21"/>
      <c r="D89" s="25"/>
      <c r="E89" s="163" t="s">
        <v>5</v>
      </c>
      <c r="F89" s="128"/>
      <c r="G89" s="163" t="s">
        <v>5</v>
      </c>
      <c r="H89" s="171"/>
      <c r="I89" s="34"/>
      <c r="J89" s="35"/>
      <c r="K89" s="35"/>
      <c r="L89" s="35"/>
      <c r="M89" s="36"/>
      <c r="N89" s="37"/>
      <c r="O89" s="38"/>
      <c r="P89" s="38"/>
    </row>
    <row r="90" spans="1:16" ht="18">
      <c r="A90" s="15">
        <f>A78+1</f>
        <v>42</v>
      </c>
      <c r="B90" s="2"/>
      <c r="C90" s="21" t="s">
        <v>11</v>
      </c>
      <c r="D90" s="25"/>
      <c r="E90" s="164"/>
      <c r="F90" s="129"/>
      <c r="G90" s="164"/>
      <c r="H90" s="9"/>
      <c r="I90" s="34"/>
      <c r="J90" s="35"/>
      <c r="K90" s="35"/>
      <c r="L90" s="35"/>
      <c r="M90" s="36"/>
      <c r="N90" s="37"/>
      <c r="O90" s="38"/>
      <c r="P90" s="38"/>
    </row>
    <row r="91" spans="1:16" ht="18">
      <c r="A91" s="15">
        <f>A90+1</f>
        <v>43</v>
      </c>
      <c r="B91" s="2"/>
      <c r="C91" s="21" t="s">
        <v>12</v>
      </c>
      <c r="D91" s="25"/>
      <c r="E91" s="44">
        <v>0</v>
      </c>
      <c r="F91" s="119"/>
      <c r="G91" s="44">
        <v>0</v>
      </c>
      <c r="H91" s="44">
        <f aca="true" t="shared" si="0" ref="H91:H96">G91-E91</f>
        <v>0</v>
      </c>
      <c r="I91" s="34"/>
      <c r="J91" s="35"/>
      <c r="K91" s="35"/>
      <c r="L91" s="35"/>
      <c r="M91" s="36"/>
      <c r="N91" s="37"/>
      <c r="O91" s="35"/>
      <c r="P91" s="35"/>
    </row>
    <row r="92" spans="1:16" ht="18">
      <c r="A92" s="15">
        <f aca="true" t="shared" si="1" ref="A92:A97">A91+1</f>
        <v>44</v>
      </c>
      <c r="B92" s="2"/>
      <c r="C92" s="21" t="s">
        <v>163</v>
      </c>
      <c r="D92" s="25"/>
      <c r="E92" s="44">
        <v>2995055472</v>
      </c>
      <c r="F92" s="119"/>
      <c r="G92" s="44">
        <v>3255065833</v>
      </c>
      <c r="H92" s="44">
        <f t="shared" si="0"/>
        <v>260010361</v>
      </c>
      <c r="I92" s="67"/>
      <c r="J92" s="35"/>
      <c r="K92" s="35"/>
      <c r="L92" s="35"/>
      <c r="M92" s="36"/>
      <c r="N92" s="37"/>
      <c r="O92" s="35"/>
      <c r="P92" s="35"/>
    </row>
    <row r="93" spans="1:16" ht="18">
      <c r="A93" s="15">
        <f t="shared" si="1"/>
        <v>45</v>
      </c>
      <c r="B93" s="2"/>
      <c r="C93" s="21" t="s">
        <v>13</v>
      </c>
      <c r="D93" s="25"/>
      <c r="E93" s="44">
        <v>0</v>
      </c>
      <c r="F93" s="119"/>
      <c r="G93" s="44">
        <v>0</v>
      </c>
      <c r="H93" s="44">
        <f t="shared" si="0"/>
        <v>0</v>
      </c>
      <c r="I93" s="34"/>
      <c r="J93" s="35"/>
      <c r="K93" s="35"/>
      <c r="L93" s="35"/>
      <c r="M93" s="36"/>
      <c r="N93" s="37"/>
      <c r="O93" s="37"/>
      <c r="P93" s="37"/>
    </row>
    <row r="94" spans="1:16" ht="18">
      <c r="A94" s="15">
        <f t="shared" si="1"/>
        <v>46</v>
      </c>
      <c r="B94" s="2"/>
      <c r="C94" s="21" t="s">
        <v>164</v>
      </c>
      <c r="D94" s="25"/>
      <c r="E94" s="44">
        <v>66703837</v>
      </c>
      <c r="F94" s="119"/>
      <c r="G94" s="44">
        <v>78917632</v>
      </c>
      <c r="H94" s="44">
        <f t="shared" si="0"/>
        <v>12213795</v>
      </c>
      <c r="I94" s="67"/>
      <c r="J94" s="35"/>
      <c r="K94" s="35"/>
      <c r="L94" s="35"/>
      <c r="M94" s="36"/>
      <c r="N94" s="37"/>
      <c r="O94" s="35"/>
      <c r="P94" s="35"/>
    </row>
    <row r="95" spans="1:16" ht="18">
      <c r="A95" s="15">
        <f t="shared" si="1"/>
        <v>47</v>
      </c>
      <c r="B95" s="2"/>
      <c r="C95" s="21" t="s">
        <v>165</v>
      </c>
      <c r="D95" s="25"/>
      <c r="E95" s="44">
        <v>31625205</v>
      </c>
      <c r="F95" s="130"/>
      <c r="G95" s="44">
        <v>36640401</v>
      </c>
      <c r="H95" s="44">
        <f t="shared" si="0"/>
        <v>5015196</v>
      </c>
      <c r="I95" s="67"/>
      <c r="J95" s="35"/>
      <c r="K95" s="35"/>
      <c r="L95" s="35"/>
      <c r="M95" s="36"/>
      <c r="N95" s="37"/>
      <c r="O95" s="35"/>
      <c r="P95" s="35"/>
    </row>
    <row r="96" spans="1:16" ht="18.75" thickBot="1">
      <c r="A96" s="15">
        <f t="shared" si="1"/>
        <v>48</v>
      </c>
      <c r="B96" s="2"/>
      <c r="C96" s="42" t="s">
        <v>14</v>
      </c>
      <c r="D96" s="25"/>
      <c r="E96" s="49"/>
      <c r="F96" s="131"/>
      <c r="G96" s="49"/>
      <c r="H96" s="49">
        <f t="shared" si="0"/>
        <v>0</v>
      </c>
      <c r="I96" s="39"/>
      <c r="J96" s="35"/>
      <c r="K96" s="35"/>
      <c r="L96" s="35"/>
      <c r="M96" s="36"/>
      <c r="N96" s="37"/>
      <c r="O96" s="35"/>
      <c r="P96" s="35"/>
    </row>
    <row r="97" spans="1:16" ht="18">
      <c r="A97" s="15">
        <f t="shared" si="1"/>
        <v>49</v>
      </c>
      <c r="B97" s="2"/>
      <c r="C97" s="3" t="str">
        <f>"TOTAL GROSS PLANT (sum lns "&amp;A91&amp;" to "&amp;A96&amp;")"</f>
        <v>TOTAL GROSS PLANT (sum lns 43 to 48)</v>
      </c>
      <c r="D97" s="25"/>
      <c r="E97" s="44">
        <f>SUM(E91:E96)</f>
        <v>3093384514</v>
      </c>
      <c r="F97" s="119"/>
      <c r="G97" s="44">
        <f>SUM(G91:G96)</f>
        <v>3370623866</v>
      </c>
      <c r="H97" s="44">
        <f>SUM(H91:H96)</f>
        <v>277239352</v>
      </c>
      <c r="I97" s="67"/>
      <c r="J97" s="35"/>
      <c r="K97" s="35"/>
      <c r="L97" s="35"/>
      <c r="M97" s="36"/>
      <c r="N97" s="37"/>
      <c r="O97" s="35"/>
      <c r="P97" s="35"/>
    </row>
    <row r="98" spans="1:16" ht="18">
      <c r="A98" s="15"/>
      <c r="B98" s="2"/>
      <c r="C98" s="3"/>
      <c r="D98" s="25"/>
      <c r="E98" s="44"/>
      <c r="F98" s="119"/>
      <c r="G98" s="44"/>
      <c r="H98" s="44"/>
      <c r="I98" s="34"/>
      <c r="J98" s="35"/>
      <c r="K98" s="35"/>
      <c r="L98" s="35"/>
      <c r="M98" s="36"/>
      <c r="N98" s="37"/>
      <c r="O98" s="35"/>
      <c r="P98" s="35"/>
    </row>
    <row r="99" spans="1:16" ht="18">
      <c r="A99" s="15">
        <f>A97+1</f>
        <v>50</v>
      </c>
      <c r="B99" s="2"/>
      <c r="C99" s="3" t="s">
        <v>92</v>
      </c>
      <c r="D99" s="25"/>
      <c r="E99" s="165">
        <v>0.39339</v>
      </c>
      <c r="F99" s="119"/>
      <c r="G99" s="177">
        <v>0.38842</v>
      </c>
      <c r="H99" s="165">
        <f>G99-E99</f>
        <v>-0.00497000000000003</v>
      </c>
      <c r="I99" s="67"/>
      <c r="J99" s="35"/>
      <c r="K99" s="35"/>
      <c r="L99" s="35"/>
      <c r="M99" s="36"/>
      <c r="N99" s="37"/>
      <c r="O99" s="35"/>
      <c r="P99" s="35"/>
    </row>
    <row r="100" spans="1:16" ht="18">
      <c r="A100" s="2"/>
      <c r="B100" s="2"/>
      <c r="C100" s="21"/>
      <c r="D100" s="25"/>
      <c r="E100" s="44"/>
      <c r="F100" s="119"/>
      <c r="G100" s="44"/>
      <c r="H100" s="44"/>
      <c r="I100" s="34"/>
      <c r="J100" s="35"/>
      <c r="K100" s="35"/>
      <c r="L100" s="35"/>
      <c r="M100" s="36"/>
      <c r="N100" s="37"/>
      <c r="O100" s="37"/>
      <c r="P100" s="37"/>
    </row>
    <row r="101" spans="1:16" ht="18">
      <c r="A101" s="15">
        <f>A99+1</f>
        <v>51</v>
      </c>
      <c r="B101" s="2"/>
      <c r="C101" s="21" t="s">
        <v>15</v>
      </c>
      <c r="D101" s="25"/>
      <c r="E101" s="44"/>
      <c r="F101" s="119"/>
      <c r="G101" s="44"/>
      <c r="H101" s="44"/>
      <c r="I101" s="34"/>
      <c r="J101" s="35"/>
      <c r="K101" s="35"/>
      <c r="L101" s="35"/>
      <c r="M101" s="36"/>
      <c r="N101" s="37"/>
      <c r="O101" s="35"/>
      <c r="P101" s="35"/>
    </row>
    <row r="102" spans="1:16" ht="18">
      <c r="A102" s="40">
        <f aca="true" t="shared" si="2" ref="A102:A108">A101+1</f>
        <v>52</v>
      </c>
      <c r="B102" s="41"/>
      <c r="C102" s="42" t="s">
        <v>16</v>
      </c>
      <c r="D102" s="43"/>
      <c r="E102" s="44">
        <v>0</v>
      </c>
      <c r="F102" s="119"/>
      <c r="G102" s="44">
        <v>0</v>
      </c>
      <c r="H102" s="44">
        <f aca="true" t="shared" si="3" ref="H102:H107">G102-E102</f>
        <v>0</v>
      </c>
      <c r="I102" s="34"/>
      <c r="J102" s="35"/>
      <c r="K102" s="35"/>
      <c r="L102" s="35"/>
      <c r="M102" s="36"/>
      <c r="N102" s="37"/>
      <c r="O102" s="35"/>
      <c r="P102" s="35"/>
    </row>
    <row r="103" spans="1:16" ht="18">
      <c r="A103" s="40">
        <f t="shared" si="2"/>
        <v>53</v>
      </c>
      <c r="B103" s="41"/>
      <c r="C103" s="42" t="s">
        <v>166</v>
      </c>
      <c r="D103" s="43"/>
      <c r="E103" s="44">
        <v>393678126</v>
      </c>
      <c r="F103" s="119"/>
      <c r="G103" s="44">
        <v>422249837</v>
      </c>
      <c r="H103" s="44">
        <f t="shared" si="3"/>
        <v>28571711</v>
      </c>
      <c r="I103" s="67"/>
      <c r="J103" s="35"/>
      <c r="K103" s="35"/>
      <c r="L103" s="35"/>
      <c r="M103" s="36"/>
      <c r="N103" s="37"/>
      <c r="O103" s="35"/>
      <c r="P103" s="35"/>
    </row>
    <row r="104" spans="1:16" ht="18">
      <c r="A104" s="40">
        <f t="shared" si="2"/>
        <v>54</v>
      </c>
      <c r="B104" s="41"/>
      <c r="C104" s="42" t="s">
        <v>17</v>
      </c>
      <c r="D104" s="43"/>
      <c r="E104" s="44">
        <v>0</v>
      </c>
      <c r="F104" s="119"/>
      <c r="G104" s="44">
        <v>0</v>
      </c>
      <c r="H104" s="44">
        <f t="shared" si="3"/>
        <v>0</v>
      </c>
      <c r="I104" s="34"/>
      <c r="J104" s="35"/>
      <c r="K104" s="35"/>
      <c r="L104" s="35"/>
      <c r="M104" s="36"/>
      <c r="N104" s="37"/>
      <c r="O104" s="37"/>
      <c r="P104" s="37"/>
    </row>
    <row r="105" spans="1:16" ht="18">
      <c r="A105" s="40">
        <f t="shared" si="2"/>
        <v>55</v>
      </c>
      <c r="B105" s="41"/>
      <c r="C105" s="42" t="s">
        <v>167</v>
      </c>
      <c r="D105" s="43"/>
      <c r="E105" s="44">
        <v>30732896</v>
      </c>
      <c r="F105" s="119"/>
      <c r="G105" s="44">
        <v>37101261</v>
      </c>
      <c r="H105" s="44">
        <f t="shared" si="3"/>
        <v>6368365</v>
      </c>
      <c r="I105" s="67"/>
      <c r="J105" s="35"/>
      <c r="K105" s="35"/>
      <c r="L105" s="35"/>
      <c r="M105" s="36"/>
      <c r="N105" s="37"/>
      <c r="O105" s="37"/>
      <c r="P105" s="37"/>
    </row>
    <row r="106" spans="1:16" ht="18">
      <c r="A106" s="40">
        <f t="shared" si="2"/>
        <v>56</v>
      </c>
      <c r="B106" s="41"/>
      <c r="C106" s="42" t="s">
        <v>168</v>
      </c>
      <c r="D106" s="43"/>
      <c r="E106" s="44">
        <v>17721082</v>
      </c>
      <c r="F106" s="119"/>
      <c r="G106" s="44">
        <v>21108367</v>
      </c>
      <c r="H106" s="44">
        <f t="shared" si="3"/>
        <v>3387285</v>
      </c>
      <c r="I106" s="67"/>
      <c r="J106" s="35"/>
      <c r="K106" s="35"/>
      <c r="L106" s="35"/>
      <c r="M106" s="36"/>
      <c r="N106" s="37"/>
      <c r="O106" s="37"/>
      <c r="P106" s="37"/>
    </row>
    <row r="107" spans="1:16" ht="18">
      <c r="A107" s="40">
        <f t="shared" si="2"/>
        <v>57</v>
      </c>
      <c r="B107" s="41"/>
      <c r="C107" s="45" t="s">
        <v>14</v>
      </c>
      <c r="D107" s="43"/>
      <c r="E107" s="44"/>
      <c r="F107" s="44"/>
      <c r="G107" s="44"/>
      <c r="H107" s="44">
        <f t="shared" si="3"/>
        <v>0</v>
      </c>
      <c r="I107" s="34"/>
      <c r="J107" s="35"/>
      <c r="K107" s="35"/>
      <c r="L107" s="35"/>
      <c r="M107" s="36"/>
      <c r="N107" s="37"/>
      <c r="O107" s="37"/>
      <c r="P107" s="37"/>
    </row>
    <row r="108" spans="1:16" ht="18">
      <c r="A108" s="40">
        <f t="shared" si="2"/>
        <v>58</v>
      </c>
      <c r="B108" s="41"/>
      <c r="C108" s="42" t="str">
        <f>"Total Electric Accumulated Depr &amp; Amort (sum lns "&amp;A102&amp;" to "&amp;A107&amp;")"</f>
        <v>Total Electric Accumulated Depr &amp; Amort (sum lns 52 to 57)</v>
      </c>
      <c r="D108" s="43"/>
      <c r="E108" s="46">
        <f>SUM(E102:E107)</f>
        <v>442132104</v>
      </c>
      <c r="F108" s="130"/>
      <c r="G108" s="46">
        <f>SUM(G102:G107)</f>
        <v>480459465</v>
      </c>
      <c r="H108" s="46">
        <f>SUM(H102:H107)</f>
        <v>38327361</v>
      </c>
      <c r="I108" s="67"/>
      <c r="J108" s="35"/>
      <c r="K108" s="35"/>
      <c r="L108" s="35"/>
      <c r="M108" s="36"/>
      <c r="N108" s="37"/>
      <c r="O108" s="37"/>
      <c r="P108" s="37"/>
    </row>
    <row r="109" spans="1:16" ht="18">
      <c r="A109" s="40"/>
      <c r="B109" s="41"/>
      <c r="C109" s="41"/>
      <c r="D109" s="43"/>
      <c r="E109" s="47"/>
      <c r="F109" s="133"/>
      <c r="G109" s="47"/>
      <c r="H109" s="47"/>
      <c r="I109" s="34"/>
      <c r="J109" s="35"/>
      <c r="K109" s="35"/>
      <c r="L109" s="35"/>
      <c r="M109" s="36"/>
      <c r="N109" s="37"/>
      <c r="O109" s="35"/>
      <c r="P109" s="35"/>
    </row>
    <row r="110" spans="1:16" ht="18">
      <c r="A110" s="40">
        <f>A108+1</f>
        <v>59</v>
      </c>
      <c r="B110" s="41"/>
      <c r="C110" s="42" t="s">
        <v>18</v>
      </c>
      <c r="D110" s="43"/>
      <c r="E110" s="44"/>
      <c r="F110" s="119"/>
      <c r="G110" s="44"/>
      <c r="H110" s="44"/>
      <c r="I110" s="34"/>
      <c r="J110" s="35"/>
      <c r="K110" s="35"/>
      <c r="L110" s="35"/>
      <c r="M110" s="36"/>
      <c r="N110" s="37"/>
      <c r="O110" s="35"/>
      <c r="P110" s="35"/>
    </row>
    <row r="111" spans="1:16" ht="18">
      <c r="A111" s="40">
        <f aca="true" t="shared" si="4" ref="A111:A117">A110+1</f>
        <v>60</v>
      </c>
      <c r="B111" s="41"/>
      <c r="C111" s="42" t="s">
        <v>19</v>
      </c>
      <c r="D111" s="43"/>
      <c r="E111" s="44">
        <f aca="true" t="shared" si="5" ref="E111:G115">E91-E102</f>
        <v>0</v>
      </c>
      <c r="F111" s="44">
        <f t="shared" si="5"/>
        <v>0</v>
      </c>
      <c r="G111" s="44">
        <f t="shared" si="5"/>
        <v>0</v>
      </c>
      <c r="H111" s="44">
        <f aca="true" t="shared" si="6" ref="H111:H116">G111-E111</f>
        <v>0</v>
      </c>
      <c r="I111" s="34"/>
      <c r="J111" s="35"/>
      <c r="K111" s="35"/>
      <c r="L111" s="35"/>
      <c r="M111" s="36"/>
      <c r="N111" s="37"/>
      <c r="O111" s="37"/>
      <c r="P111" s="37"/>
    </row>
    <row r="112" spans="1:16" ht="18">
      <c r="A112" s="40">
        <f t="shared" si="4"/>
        <v>61</v>
      </c>
      <c r="B112" s="41"/>
      <c r="C112" s="42" t="s">
        <v>20</v>
      </c>
      <c r="D112" s="43"/>
      <c r="E112" s="44">
        <f t="shared" si="5"/>
        <v>2601377346</v>
      </c>
      <c r="F112" s="44">
        <f t="shared" si="5"/>
        <v>0</v>
      </c>
      <c r="G112" s="44">
        <f t="shared" si="5"/>
        <v>2832815996</v>
      </c>
      <c r="H112" s="44">
        <f t="shared" si="6"/>
        <v>231438650</v>
      </c>
      <c r="I112" s="67"/>
      <c r="J112" s="35"/>
      <c r="K112" s="35"/>
      <c r="L112" s="35"/>
      <c r="M112" s="36"/>
      <c r="N112" s="37"/>
      <c r="O112" s="35"/>
      <c r="P112" s="35"/>
    </row>
    <row r="113" spans="1:14" ht="18">
      <c r="A113" s="40">
        <f t="shared" si="4"/>
        <v>62</v>
      </c>
      <c r="B113" s="41"/>
      <c r="C113" s="42" t="s">
        <v>21</v>
      </c>
      <c r="D113" s="43"/>
      <c r="E113" s="44">
        <f t="shared" si="5"/>
        <v>0</v>
      </c>
      <c r="F113" s="44">
        <f t="shared" si="5"/>
        <v>0</v>
      </c>
      <c r="G113" s="44">
        <f t="shared" si="5"/>
        <v>0</v>
      </c>
      <c r="H113" s="44">
        <f t="shared" si="6"/>
        <v>0</v>
      </c>
      <c r="I113" s="14"/>
      <c r="N113" s="37"/>
    </row>
    <row r="114" spans="1:16" ht="18">
      <c r="A114" s="40">
        <f t="shared" si="4"/>
        <v>63</v>
      </c>
      <c r="B114" s="41"/>
      <c r="C114" s="42" t="s">
        <v>44</v>
      </c>
      <c r="D114" s="43"/>
      <c r="E114" s="44">
        <f t="shared" si="5"/>
        <v>35970941</v>
      </c>
      <c r="F114" s="44">
        <f t="shared" si="5"/>
        <v>0</v>
      </c>
      <c r="G114" s="44">
        <f t="shared" si="5"/>
        <v>41816371</v>
      </c>
      <c r="H114" s="44">
        <f t="shared" si="6"/>
        <v>5845430</v>
      </c>
      <c r="I114" s="67"/>
      <c r="O114" s="7"/>
      <c r="P114" s="7"/>
    </row>
    <row r="115" spans="1:9" ht="18">
      <c r="A115" s="40">
        <f t="shared" si="4"/>
        <v>64</v>
      </c>
      <c r="B115" s="41"/>
      <c r="C115" s="42" t="s">
        <v>45</v>
      </c>
      <c r="D115" s="43"/>
      <c r="E115" s="44">
        <f t="shared" si="5"/>
        <v>13904123</v>
      </c>
      <c r="F115" s="44">
        <f t="shared" si="5"/>
        <v>0</v>
      </c>
      <c r="G115" s="44">
        <f t="shared" si="5"/>
        <v>15532034</v>
      </c>
      <c r="H115" s="44">
        <f t="shared" si="6"/>
        <v>1627911</v>
      </c>
      <c r="I115" s="67"/>
    </row>
    <row r="116" spans="1:9" ht="18.75" thickBot="1">
      <c r="A116" s="40">
        <f t="shared" si="4"/>
        <v>65</v>
      </c>
      <c r="B116" s="41"/>
      <c r="C116" s="45" t="s">
        <v>14</v>
      </c>
      <c r="D116" s="43"/>
      <c r="E116" s="49"/>
      <c r="F116" s="49">
        <f>ROUND(F96-F107,0)</f>
        <v>0</v>
      </c>
      <c r="G116" s="49"/>
      <c r="H116" s="49">
        <f t="shared" si="6"/>
        <v>0</v>
      </c>
      <c r="I116" s="14"/>
    </row>
    <row r="117" spans="1:9" ht="18">
      <c r="A117" s="40">
        <f t="shared" si="4"/>
        <v>66</v>
      </c>
      <c r="B117" s="41"/>
      <c r="C117" s="3" t="str">
        <f>"TOTAL NET PLANT (sum lns "&amp;A111&amp;" to "&amp;A116&amp;")"</f>
        <v>TOTAL NET PLANT (sum lns 60 to 65)</v>
      </c>
      <c r="D117" s="43"/>
      <c r="E117" s="44">
        <f>SUM(E111:E116)</f>
        <v>2651252410</v>
      </c>
      <c r="F117" s="119"/>
      <c r="G117" s="44">
        <f>SUM(G111:G116)</f>
        <v>2890164401</v>
      </c>
      <c r="H117" s="44">
        <f>SUM(H111:H116)</f>
        <v>238911991</v>
      </c>
      <c r="I117" s="67"/>
    </row>
    <row r="118" spans="1:9" ht="18">
      <c r="A118" s="40"/>
      <c r="B118" s="41"/>
      <c r="C118" s="3"/>
      <c r="D118" s="43"/>
      <c r="E118" s="44"/>
      <c r="F118" s="119"/>
      <c r="G118" s="44"/>
      <c r="H118" s="44"/>
      <c r="I118" s="14"/>
    </row>
    <row r="119" spans="1:9" ht="18">
      <c r="A119" s="40">
        <f>A117+1</f>
        <v>67</v>
      </c>
      <c r="B119" s="41"/>
      <c r="C119" s="3" t="s">
        <v>93</v>
      </c>
      <c r="D119" s="43"/>
      <c r="E119" s="50">
        <v>0.50206</v>
      </c>
      <c r="F119" s="132"/>
      <c r="G119" s="50">
        <v>0.48448</v>
      </c>
      <c r="H119" s="50">
        <f>G119-E119</f>
        <v>-0.01757999999999993</v>
      </c>
      <c r="I119" s="67"/>
    </row>
    <row r="120" spans="1:9" ht="18">
      <c r="A120" s="40"/>
      <c r="B120" s="41"/>
      <c r="C120" s="41"/>
      <c r="D120" s="43"/>
      <c r="E120" s="47"/>
      <c r="F120" s="133"/>
      <c r="G120" s="47"/>
      <c r="H120" s="47"/>
      <c r="I120" s="14"/>
    </row>
    <row r="121" spans="1:9" ht="18">
      <c r="A121" s="40">
        <f>A119+1</f>
        <v>68</v>
      </c>
      <c r="B121" s="41"/>
      <c r="C121" s="51" t="s">
        <v>82</v>
      </c>
      <c r="D121" s="43"/>
      <c r="E121" s="44"/>
      <c r="F121" s="119"/>
      <c r="G121" s="44"/>
      <c r="H121" s="44"/>
      <c r="I121" s="14"/>
    </row>
    <row r="122" spans="1:9" ht="18">
      <c r="A122" s="40">
        <f>A121+1</f>
        <v>69</v>
      </c>
      <c r="B122" s="41"/>
      <c r="C122" s="42" t="s">
        <v>22</v>
      </c>
      <c r="D122" s="43"/>
      <c r="E122" s="44">
        <v>0</v>
      </c>
      <c r="F122" s="119"/>
      <c r="G122" s="44">
        <v>0</v>
      </c>
      <c r="H122" s="44">
        <f>G122-E122</f>
        <v>0</v>
      </c>
      <c r="I122" s="14"/>
    </row>
    <row r="123" spans="1:9" ht="18">
      <c r="A123" s="40">
        <f aca="true" t="shared" si="7" ref="A123:A133">A122+1</f>
        <v>70</v>
      </c>
      <c r="B123" s="41"/>
      <c r="C123" s="42" t="s">
        <v>169</v>
      </c>
      <c r="D123" s="43"/>
      <c r="E123" s="44">
        <v>-543108812.0508624</v>
      </c>
      <c r="F123" s="119"/>
      <c r="G123" s="44">
        <v>-575340940.153229</v>
      </c>
      <c r="H123" s="44">
        <f aca="true" t="shared" si="8" ref="H123:H132">G123-E123</f>
        <v>-32232128.102366567</v>
      </c>
      <c r="I123" s="67"/>
    </row>
    <row r="124" spans="1:9" ht="18">
      <c r="A124" s="40">
        <f t="shared" si="7"/>
        <v>71</v>
      </c>
      <c r="B124" s="41"/>
      <c r="C124" s="42" t="s">
        <v>170</v>
      </c>
      <c r="D124" s="43"/>
      <c r="E124" s="44">
        <v>-6359857.608386714</v>
      </c>
      <c r="F124" s="119"/>
      <c r="G124" s="44">
        <v>-5478151.649920026</v>
      </c>
      <c r="H124" s="44">
        <f t="shared" si="8"/>
        <v>881705.9584666882</v>
      </c>
      <c r="I124" s="67"/>
    </row>
    <row r="125" spans="1:9" ht="18">
      <c r="A125" s="40">
        <f t="shared" si="7"/>
        <v>72</v>
      </c>
      <c r="B125" s="41"/>
      <c r="C125" s="42" t="s">
        <v>171</v>
      </c>
      <c r="D125" s="43"/>
      <c r="E125" s="44">
        <v>35130449.435073696</v>
      </c>
      <c r="F125" s="119"/>
      <c r="G125" s="44">
        <v>38895113.25365959</v>
      </c>
      <c r="H125" s="44">
        <f t="shared" si="8"/>
        <v>3764663.818585895</v>
      </c>
      <c r="I125" s="67"/>
    </row>
    <row r="126" spans="1:9" ht="18">
      <c r="A126" s="40">
        <f t="shared" si="7"/>
        <v>73</v>
      </c>
      <c r="B126" s="41"/>
      <c r="C126" s="41" t="s">
        <v>23</v>
      </c>
      <c r="D126" s="43"/>
      <c r="E126" s="44">
        <v>0</v>
      </c>
      <c r="F126" s="130"/>
      <c r="G126" s="44">
        <v>0</v>
      </c>
      <c r="H126" s="48">
        <f t="shared" si="8"/>
        <v>0</v>
      </c>
      <c r="I126" s="14"/>
    </row>
    <row r="127" spans="1:9" ht="18">
      <c r="A127" s="178" t="s">
        <v>150</v>
      </c>
      <c r="B127" s="41"/>
      <c r="C127" s="41" t="s">
        <v>117</v>
      </c>
      <c r="D127" s="43"/>
      <c r="E127" s="44">
        <v>-1226446.82604</v>
      </c>
      <c r="F127" s="130"/>
      <c r="G127" s="44">
        <v>-847388.33618</v>
      </c>
      <c r="H127" s="48">
        <f t="shared" si="8"/>
        <v>379058.48986</v>
      </c>
      <c r="I127" s="14"/>
    </row>
    <row r="128" spans="1:9" ht="18">
      <c r="A128" s="178" t="s">
        <v>151</v>
      </c>
      <c r="B128" s="41"/>
      <c r="C128" s="41" t="s">
        <v>118</v>
      </c>
      <c r="D128" s="43"/>
      <c r="E128" s="44">
        <v>6732501.005246425</v>
      </c>
      <c r="F128" s="130"/>
      <c r="G128" s="44">
        <v>17785839.08706241</v>
      </c>
      <c r="H128" s="48">
        <f t="shared" si="8"/>
        <v>11053338.081815986</v>
      </c>
      <c r="I128" s="14"/>
    </row>
    <row r="129" spans="1:9" ht="18">
      <c r="A129" s="40">
        <f>A126+1</f>
        <v>74</v>
      </c>
      <c r="B129" s="41"/>
      <c r="C129" s="41" t="s">
        <v>75</v>
      </c>
      <c r="D129" s="43"/>
      <c r="E129" s="44">
        <v>0</v>
      </c>
      <c r="F129" s="130"/>
      <c r="G129" s="44">
        <v>0</v>
      </c>
      <c r="H129" s="48">
        <f t="shared" si="8"/>
        <v>0</v>
      </c>
      <c r="I129" s="14"/>
    </row>
    <row r="130" spans="1:9" ht="18">
      <c r="A130" s="40">
        <f t="shared" si="7"/>
        <v>75</v>
      </c>
      <c r="B130" s="41"/>
      <c r="C130" s="41" t="s">
        <v>76</v>
      </c>
      <c r="D130" s="43"/>
      <c r="E130" s="44">
        <v>0</v>
      </c>
      <c r="F130" s="130"/>
      <c r="G130" s="44">
        <v>0</v>
      </c>
      <c r="H130" s="48">
        <f t="shared" si="8"/>
        <v>0</v>
      </c>
      <c r="I130" s="14"/>
    </row>
    <row r="131" spans="1:9" ht="18">
      <c r="A131" s="40">
        <f t="shared" si="7"/>
        <v>76</v>
      </c>
      <c r="B131" s="41"/>
      <c r="C131" s="41" t="s">
        <v>77</v>
      </c>
      <c r="D131" s="43"/>
      <c r="E131" s="44">
        <v>0</v>
      </c>
      <c r="F131" s="130"/>
      <c r="G131" s="44">
        <v>0</v>
      </c>
      <c r="H131" s="48">
        <f t="shared" si="8"/>
        <v>0</v>
      </c>
      <c r="I131" s="14"/>
    </row>
    <row r="132" spans="1:9" ht="18.75" thickBot="1">
      <c r="A132" s="40">
        <f t="shared" si="7"/>
        <v>77</v>
      </c>
      <c r="B132" s="41"/>
      <c r="C132" s="41" t="s">
        <v>78</v>
      </c>
      <c r="D132" s="43"/>
      <c r="E132" s="49">
        <v>0</v>
      </c>
      <c r="F132" s="131"/>
      <c r="G132" s="49">
        <v>0</v>
      </c>
      <c r="H132" s="49">
        <f t="shared" si="8"/>
        <v>0</v>
      </c>
      <c r="I132" s="14"/>
    </row>
    <row r="133" spans="1:9" ht="18">
      <c r="A133" s="40">
        <f t="shared" si="7"/>
        <v>78</v>
      </c>
      <c r="B133" s="41"/>
      <c r="C133" s="3" t="str">
        <f>"TOTAL ADJUSTMENTS (sum lns "&amp;A122&amp;" to "&amp;A132&amp;")"</f>
        <v>TOTAL ADJUSTMENTS (sum lns 69 to 77)</v>
      </c>
      <c r="D133" s="43"/>
      <c r="E133" s="44">
        <f>SUM(E122:E132)</f>
        <v>-508832166.04496914</v>
      </c>
      <c r="F133" s="119"/>
      <c r="G133" s="44">
        <f>SUM(G122:G132)</f>
        <v>-524985527.79860693</v>
      </c>
      <c r="H133" s="44">
        <f>SUM(H122:H132)</f>
        <v>-16153361.753638001</v>
      </c>
      <c r="I133" s="67"/>
    </row>
    <row r="134" spans="1:9" ht="18">
      <c r="A134" s="40"/>
      <c r="B134" s="41"/>
      <c r="C134" s="41"/>
      <c r="D134" s="43"/>
      <c r="E134" s="47"/>
      <c r="F134" s="133"/>
      <c r="G134" s="47"/>
      <c r="H134" s="47"/>
      <c r="I134" s="14"/>
    </row>
    <row r="135" spans="1:9" ht="18">
      <c r="A135" s="40">
        <f>A133+1</f>
        <v>79</v>
      </c>
      <c r="B135" s="41"/>
      <c r="C135" s="10" t="s">
        <v>119</v>
      </c>
      <c r="D135" s="43"/>
      <c r="E135" s="44">
        <v>0</v>
      </c>
      <c r="F135" s="119"/>
      <c r="G135" s="44">
        <v>0</v>
      </c>
      <c r="H135" s="44">
        <f>G135-E135</f>
        <v>0</v>
      </c>
      <c r="I135" s="67"/>
    </row>
    <row r="136" spans="1:9" ht="18">
      <c r="A136" s="40"/>
      <c r="B136" s="41"/>
      <c r="C136" s="42"/>
      <c r="D136" s="43"/>
      <c r="E136" s="44"/>
      <c r="F136" s="119"/>
      <c r="G136" s="44"/>
      <c r="H136" s="44"/>
      <c r="I136" s="14"/>
    </row>
    <row r="137" spans="1:9" ht="18">
      <c r="A137" s="40">
        <f>A135+1</f>
        <v>80</v>
      </c>
      <c r="B137" s="41"/>
      <c r="C137" s="42" t="s">
        <v>83</v>
      </c>
      <c r="D137" s="43"/>
      <c r="E137" s="44"/>
      <c r="F137" s="119"/>
      <c r="G137" s="44"/>
      <c r="H137" s="44"/>
      <c r="I137" s="14"/>
    </row>
    <row r="138" spans="1:9" ht="18">
      <c r="A138" s="40">
        <f>A137+1</f>
        <v>81</v>
      </c>
      <c r="B138" s="41"/>
      <c r="C138" s="42" t="s">
        <v>24</v>
      </c>
      <c r="D138" s="43"/>
      <c r="E138" s="44">
        <v>0</v>
      </c>
      <c r="F138" s="119"/>
      <c r="G138" s="44">
        <v>0</v>
      </c>
      <c r="H138" s="44">
        <f>G138-E138</f>
        <v>0</v>
      </c>
      <c r="I138" s="14"/>
    </row>
    <row r="139" spans="1:9" ht="18">
      <c r="A139" s="40">
        <f>A138+1</f>
        <v>82</v>
      </c>
      <c r="B139" s="41"/>
      <c r="C139" s="42" t="s">
        <v>172</v>
      </c>
      <c r="D139" s="43"/>
      <c r="E139" s="44">
        <v>96189</v>
      </c>
      <c r="F139" s="119"/>
      <c r="G139" s="44">
        <v>120496</v>
      </c>
      <c r="H139" s="44">
        <f>G139-E139</f>
        <v>24307</v>
      </c>
      <c r="I139" s="67"/>
    </row>
    <row r="140" spans="1:9" ht="18">
      <c r="A140" s="40">
        <f>A139+1</f>
        <v>83</v>
      </c>
      <c r="B140" s="41"/>
      <c r="C140" s="42" t="s">
        <v>173</v>
      </c>
      <c r="D140" s="43"/>
      <c r="E140" s="44">
        <v>-57362</v>
      </c>
      <c r="F140" s="119"/>
      <c r="G140" s="44">
        <v>-61824</v>
      </c>
      <c r="H140" s="44">
        <f>G140-E140</f>
        <v>-4462</v>
      </c>
      <c r="I140" s="67"/>
    </row>
    <row r="141" spans="1:9" ht="18.75" thickBot="1">
      <c r="A141" s="40">
        <f>A140+1</f>
        <v>84</v>
      </c>
      <c r="B141" s="41"/>
      <c r="C141" s="42" t="s">
        <v>174</v>
      </c>
      <c r="D141" s="43"/>
      <c r="E141" s="44">
        <v>1819299</v>
      </c>
      <c r="F141" s="130"/>
      <c r="G141" s="48">
        <v>1358749</v>
      </c>
      <c r="H141" s="48">
        <f>G141-E141</f>
        <v>-460550</v>
      </c>
      <c r="I141" s="67"/>
    </row>
    <row r="142" spans="1:9" ht="18">
      <c r="A142" s="40">
        <f>A141+1</f>
        <v>85</v>
      </c>
      <c r="B142" s="41"/>
      <c r="C142" s="3" t="str">
        <f>"TOTAL WORKING CAPITAL (sum lns "&amp;A138&amp;" to "&amp;A141&amp;")"</f>
        <v>TOTAL WORKING CAPITAL (sum lns 81 to 84)</v>
      </c>
      <c r="D142" s="28"/>
      <c r="E142" s="52">
        <f>SUM(E138:E141)</f>
        <v>1858126</v>
      </c>
      <c r="F142" s="130"/>
      <c r="G142" s="52">
        <f>SUM(G138:G141)</f>
        <v>1417421</v>
      </c>
      <c r="H142" s="52">
        <f>SUM(H138:H141)</f>
        <v>-440705</v>
      </c>
      <c r="I142" s="67"/>
    </row>
    <row r="143" spans="1:9" ht="18">
      <c r="A143" s="40"/>
      <c r="B143" s="41"/>
      <c r="C143" s="41"/>
      <c r="D143" s="43"/>
      <c r="E143" s="53"/>
      <c r="F143" s="136"/>
      <c r="G143" s="53"/>
      <c r="H143" s="53"/>
      <c r="I143" s="14"/>
    </row>
    <row r="144" spans="1:9" ht="18">
      <c r="A144" s="40">
        <f>A142+1</f>
        <v>86</v>
      </c>
      <c r="B144" s="41"/>
      <c r="C144" s="41" t="s">
        <v>79</v>
      </c>
      <c r="D144" s="43"/>
      <c r="E144" s="53">
        <v>0</v>
      </c>
      <c r="F144" s="136">
        <v>0</v>
      </c>
      <c r="G144" s="53">
        <v>0</v>
      </c>
      <c r="H144" s="53">
        <f>E144-G144</f>
        <v>0</v>
      </c>
      <c r="I144" s="14"/>
    </row>
    <row r="145" spans="1:9" ht="18">
      <c r="A145" s="40"/>
      <c r="B145" s="41"/>
      <c r="C145" s="41"/>
      <c r="D145" s="43"/>
      <c r="E145" s="53"/>
      <c r="F145" s="136"/>
      <c r="G145" s="53"/>
      <c r="H145" s="53"/>
      <c r="I145" s="14"/>
    </row>
    <row r="146" spans="1:9" ht="18.75" thickBot="1">
      <c r="A146" s="40">
        <f>A144+1</f>
        <v>87</v>
      </c>
      <c r="B146" s="41"/>
      <c r="C146" s="3" t="str">
        <f>"RATE BASE (sum lns "&amp;A117&amp;", "&amp;A133&amp;", "&amp;A135&amp;", "&amp;A142&amp;", "&amp;A144&amp;")"</f>
        <v>RATE BASE (sum lns 66, 78, 79, 85, 86)</v>
      </c>
      <c r="D146" s="43"/>
      <c r="E146" s="109">
        <f>+E142+E135+E133+E117</f>
        <v>2144278369.955031</v>
      </c>
      <c r="F146" s="137"/>
      <c r="G146" s="109">
        <f>+G142+G135+G133+G117</f>
        <v>2366596294.201393</v>
      </c>
      <c r="H146" s="109">
        <f>+H142+H135+H133+H117</f>
        <v>222317924.246362</v>
      </c>
      <c r="I146" s="67"/>
    </row>
    <row r="147" spans="1:9" ht="18.75" thickTop="1">
      <c r="A147" s="15"/>
      <c r="B147" s="2"/>
      <c r="C147" s="21"/>
      <c r="D147" s="25"/>
      <c r="E147" s="43"/>
      <c r="F147" s="124"/>
      <c r="G147" s="43"/>
      <c r="H147" s="43"/>
      <c r="I147" s="31"/>
    </row>
    <row r="148" spans="1:9" ht="18">
      <c r="A148" s="2"/>
      <c r="B148" s="2"/>
      <c r="C148" s="3"/>
      <c r="D148" s="4"/>
      <c r="E148" s="166"/>
      <c r="F148" s="138"/>
      <c r="G148" s="166"/>
      <c r="H148" s="166"/>
      <c r="I148" s="31"/>
    </row>
    <row r="149" spans="1:9" ht="18">
      <c r="A149" s="2"/>
      <c r="B149" s="2"/>
      <c r="C149" s="3"/>
      <c r="D149" s="4"/>
      <c r="E149" s="11"/>
      <c r="F149" s="139"/>
      <c r="G149" s="11"/>
      <c r="H149" s="11"/>
      <c r="I149" s="1"/>
    </row>
    <row r="150" spans="1:9" ht="18">
      <c r="A150" s="2"/>
      <c r="B150" s="2"/>
      <c r="C150" s="3"/>
      <c r="D150" s="4"/>
      <c r="E150" s="9"/>
      <c r="F150" s="115"/>
      <c r="G150" s="29"/>
      <c r="H150" s="9"/>
      <c r="I150" s="12"/>
    </row>
    <row r="151" spans="1:8" ht="18">
      <c r="A151" s="2"/>
      <c r="B151" s="2"/>
      <c r="C151" s="8" t="s">
        <v>68</v>
      </c>
      <c r="D151" s="4"/>
      <c r="E151" s="9"/>
      <c r="F151" s="115"/>
      <c r="G151" s="29"/>
      <c r="H151" s="9"/>
    </row>
    <row r="152" spans="1:8" ht="18">
      <c r="A152" s="2"/>
      <c r="B152" s="2"/>
      <c r="C152" s="3"/>
      <c r="D152" s="4"/>
      <c r="E152" s="9"/>
      <c r="F152" s="115"/>
      <c r="G152" s="29"/>
      <c r="H152" s="29"/>
    </row>
    <row r="153" spans="1:9" ht="18">
      <c r="A153" s="15"/>
      <c r="B153" s="2"/>
      <c r="C153" s="17"/>
      <c r="D153" s="54"/>
      <c r="E153" s="167"/>
      <c r="F153" s="140"/>
      <c r="G153" s="167"/>
      <c r="H153" s="162"/>
      <c r="I153" s="31"/>
    </row>
    <row r="154" spans="1:9" ht="18">
      <c r="A154" s="15" t="s">
        <v>2</v>
      </c>
      <c r="B154" s="2"/>
      <c r="C154" s="21"/>
      <c r="D154" s="25"/>
      <c r="E154" s="160"/>
      <c r="F154" s="125"/>
      <c r="G154" s="160"/>
      <c r="H154" s="162"/>
      <c r="I154" s="54"/>
    </row>
    <row r="155" spans="1:9" ht="18.75" thickBot="1">
      <c r="A155" s="18" t="s">
        <v>4</v>
      </c>
      <c r="B155" s="2"/>
      <c r="C155" s="21"/>
      <c r="D155" s="32"/>
      <c r="E155" s="160">
        <f>E6</f>
        <v>2019</v>
      </c>
      <c r="F155" s="125"/>
      <c r="G155" s="160">
        <f>G6</f>
        <v>2020</v>
      </c>
      <c r="H155" s="160" t="s">
        <v>1</v>
      </c>
      <c r="I155" s="25"/>
    </row>
    <row r="156" spans="1:9" ht="18">
      <c r="A156" s="20"/>
      <c r="B156" s="2"/>
      <c r="C156" s="21"/>
      <c r="D156" s="32"/>
      <c r="E156" s="161" t="s">
        <v>109</v>
      </c>
      <c r="F156" s="126"/>
      <c r="G156" s="161" t="s">
        <v>109</v>
      </c>
      <c r="H156" s="160"/>
      <c r="I156" s="25"/>
    </row>
    <row r="157" spans="1:9" ht="18">
      <c r="A157" s="2"/>
      <c r="B157" s="2"/>
      <c r="C157" s="21"/>
      <c r="D157" s="56"/>
      <c r="E157" s="162" t="s">
        <v>3</v>
      </c>
      <c r="F157" s="127"/>
      <c r="G157" s="162" t="s">
        <v>3</v>
      </c>
      <c r="H157" s="43"/>
      <c r="I157" s="57"/>
    </row>
    <row r="158" spans="1:9" ht="18.75" thickBot="1">
      <c r="A158" s="2"/>
      <c r="B158" s="2"/>
      <c r="C158" s="21"/>
      <c r="D158" s="56"/>
      <c r="E158" s="163" t="s">
        <v>5</v>
      </c>
      <c r="F158" s="128"/>
      <c r="G158" s="163" t="s">
        <v>5</v>
      </c>
      <c r="H158" s="171"/>
      <c r="I158" s="31"/>
    </row>
    <row r="159" spans="1:9" ht="18">
      <c r="A159" s="15">
        <f>A146+1</f>
        <v>88</v>
      </c>
      <c r="B159" s="2"/>
      <c r="C159" s="21" t="s">
        <v>84</v>
      </c>
      <c r="D159" s="25"/>
      <c r="E159" s="9"/>
      <c r="F159" s="122"/>
      <c r="G159" s="9"/>
      <c r="H159" s="9"/>
      <c r="I159" s="31"/>
    </row>
    <row r="160" spans="1:9" ht="18">
      <c r="A160" s="15">
        <f>A159+1</f>
        <v>89</v>
      </c>
      <c r="B160" s="2"/>
      <c r="C160" s="21" t="s">
        <v>120</v>
      </c>
      <c r="D160" s="25"/>
      <c r="E160" s="44">
        <v>17929036</v>
      </c>
      <c r="F160" s="119"/>
      <c r="G160" s="44">
        <v>17191676</v>
      </c>
      <c r="H160" s="44">
        <f>G160-E160</f>
        <v>-737360</v>
      </c>
      <c r="I160" s="67"/>
    </row>
    <row r="161" spans="1:9" ht="18">
      <c r="A161" s="15"/>
      <c r="B161" s="2"/>
      <c r="C161" s="21"/>
      <c r="D161" s="25"/>
      <c r="E161" s="44"/>
      <c r="F161" s="119"/>
      <c r="G161" s="44"/>
      <c r="H161" s="44"/>
      <c r="I161" s="31"/>
    </row>
    <row r="162" spans="1:9" ht="18">
      <c r="A162" s="15">
        <f>A160+1</f>
        <v>90</v>
      </c>
      <c r="B162" s="2"/>
      <c r="C162" s="21" t="s">
        <v>121</v>
      </c>
      <c r="D162" s="25"/>
      <c r="E162" s="44"/>
      <c r="F162" s="119"/>
      <c r="G162" s="44"/>
      <c r="H162" s="44"/>
      <c r="I162" s="67"/>
    </row>
    <row r="163" spans="1:9" ht="18">
      <c r="A163" s="15">
        <f>A162+1</f>
        <v>91</v>
      </c>
      <c r="B163" s="2"/>
      <c r="C163" s="21" t="s">
        <v>110</v>
      </c>
      <c r="D163" s="25"/>
      <c r="E163" s="44">
        <v>11680681</v>
      </c>
      <c r="F163" s="119">
        <v>0</v>
      </c>
      <c r="G163" s="48">
        <v>14489656</v>
      </c>
      <c r="H163" s="44">
        <f aca="true" t="shared" si="9" ref="H163:H171">G163-E163</f>
        <v>2808975</v>
      </c>
      <c r="I163" s="31"/>
    </row>
    <row r="164" spans="1:9" ht="18">
      <c r="A164" s="15">
        <f aca="true" t="shared" si="10" ref="A164:A172">A163+1</f>
        <v>92</v>
      </c>
      <c r="B164" s="2"/>
      <c r="C164" s="21" t="s">
        <v>122</v>
      </c>
      <c r="D164" s="25"/>
      <c r="E164" s="44">
        <v>1393031</v>
      </c>
      <c r="F164" s="119"/>
      <c r="G164" s="48">
        <v>1345480</v>
      </c>
      <c r="H164" s="44">
        <f t="shared" si="9"/>
        <v>-47551</v>
      </c>
      <c r="I164" s="67"/>
    </row>
    <row r="165" spans="1:9" ht="18">
      <c r="A165" s="15">
        <f t="shared" si="10"/>
        <v>93</v>
      </c>
      <c r="B165" s="2"/>
      <c r="C165" s="58" t="s">
        <v>123</v>
      </c>
      <c r="D165" s="25"/>
      <c r="E165" s="44">
        <v>450000</v>
      </c>
      <c r="F165" s="119"/>
      <c r="G165" s="48">
        <v>113200</v>
      </c>
      <c r="H165" s="44">
        <f t="shared" si="9"/>
        <v>-336800</v>
      </c>
      <c r="I165" s="67"/>
    </row>
    <row r="166" spans="1:9" ht="18">
      <c r="A166" s="15">
        <f>A165+1</f>
        <v>94</v>
      </c>
      <c r="B166" s="2"/>
      <c r="C166" s="58" t="s">
        <v>124</v>
      </c>
      <c r="D166" s="25"/>
      <c r="E166" s="44">
        <v>0</v>
      </c>
      <c r="F166" s="119"/>
      <c r="G166" s="48">
        <v>0</v>
      </c>
      <c r="H166" s="44">
        <f t="shared" si="9"/>
        <v>0</v>
      </c>
      <c r="I166" s="31"/>
    </row>
    <row r="167" spans="1:9" ht="18">
      <c r="A167" s="77" t="s">
        <v>152</v>
      </c>
      <c r="B167" s="2"/>
      <c r="C167" s="58" t="s">
        <v>125</v>
      </c>
      <c r="D167" s="25"/>
      <c r="E167" s="44">
        <v>114229.22087086714</v>
      </c>
      <c r="F167" s="119"/>
      <c r="G167" s="48">
        <v>367983.8500046722</v>
      </c>
      <c r="H167" s="44">
        <f t="shared" si="9"/>
        <v>253754.62913380505</v>
      </c>
      <c r="I167" s="31"/>
    </row>
    <row r="168" spans="1:9" ht="18">
      <c r="A168" s="77" t="s">
        <v>153</v>
      </c>
      <c r="B168" s="2"/>
      <c r="C168" s="58" t="s">
        <v>126</v>
      </c>
      <c r="D168" s="25"/>
      <c r="E168" s="44">
        <v>0</v>
      </c>
      <c r="F168" s="119"/>
      <c r="G168" s="48">
        <v>0</v>
      </c>
      <c r="H168" s="44">
        <f t="shared" si="9"/>
        <v>0</v>
      </c>
      <c r="I168" s="31"/>
    </row>
    <row r="169" spans="1:9" ht="18">
      <c r="A169" s="15">
        <f>A166+1</f>
        <v>95</v>
      </c>
      <c r="B169" s="2"/>
      <c r="C169" s="58" t="s">
        <v>127</v>
      </c>
      <c r="D169" s="25"/>
      <c r="E169" s="44">
        <v>71720</v>
      </c>
      <c r="F169" s="119"/>
      <c r="G169" s="48">
        <v>77848</v>
      </c>
      <c r="H169" s="44">
        <f t="shared" si="9"/>
        <v>6128</v>
      </c>
      <c r="I169" s="67"/>
    </row>
    <row r="170" spans="1:9" ht="18">
      <c r="A170" s="15">
        <f t="shared" si="10"/>
        <v>96</v>
      </c>
      <c r="B170" s="2"/>
      <c r="C170" s="58" t="s">
        <v>128</v>
      </c>
      <c r="D170" s="25"/>
      <c r="E170" s="44">
        <v>0</v>
      </c>
      <c r="F170" s="119"/>
      <c r="G170" s="48">
        <v>0</v>
      </c>
      <c r="H170" s="44">
        <f t="shared" si="9"/>
        <v>0</v>
      </c>
      <c r="I170" s="31"/>
    </row>
    <row r="171" spans="1:9" ht="18">
      <c r="A171" s="15">
        <f t="shared" si="10"/>
        <v>97</v>
      </c>
      <c r="B171" s="2"/>
      <c r="C171" s="58" t="s">
        <v>102</v>
      </c>
      <c r="D171" s="25"/>
      <c r="E171" s="190">
        <v>0</v>
      </c>
      <c r="F171" s="141"/>
      <c r="G171" s="190">
        <v>0</v>
      </c>
      <c r="H171" s="190">
        <f t="shared" si="9"/>
        <v>0</v>
      </c>
      <c r="I171" s="67"/>
    </row>
    <row r="172" spans="1:9" ht="18">
      <c r="A172" s="15">
        <f t="shared" si="10"/>
        <v>98</v>
      </c>
      <c r="B172" s="2"/>
      <c r="C172" s="58" t="s">
        <v>80</v>
      </c>
      <c r="D172" s="25"/>
      <c r="E172" s="44">
        <f>SUM(E163:E171)</f>
        <v>13709661.220870867</v>
      </c>
      <c r="F172" s="119">
        <f>SUM(F163:F171)</f>
        <v>0</v>
      </c>
      <c r="G172" s="44">
        <f>SUM(G163:G171)</f>
        <v>16394167.850004673</v>
      </c>
      <c r="H172" s="44">
        <f>+E172-G172</f>
        <v>-2684506.6291338056</v>
      </c>
      <c r="I172" s="67"/>
    </row>
    <row r="173" spans="1:9" ht="18">
      <c r="A173" s="15"/>
      <c r="B173" s="2"/>
      <c r="C173" s="58"/>
      <c r="D173" s="25"/>
      <c r="E173" s="44"/>
      <c r="F173" s="119"/>
      <c r="G173" s="44"/>
      <c r="H173" s="44"/>
      <c r="I173" s="31"/>
    </row>
    <row r="174" spans="1:9" ht="18.75" thickBot="1">
      <c r="A174" s="15">
        <f>A172+1</f>
        <v>99</v>
      </c>
      <c r="B174" s="2"/>
      <c r="C174" s="21" t="s">
        <v>25</v>
      </c>
      <c r="D174" s="25"/>
      <c r="E174" s="44">
        <v>0</v>
      </c>
      <c r="F174" s="119">
        <v>0</v>
      </c>
      <c r="G174" s="44">
        <v>0</v>
      </c>
      <c r="H174" s="190">
        <f>G174-E174</f>
        <v>0</v>
      </c>
      <c r="I174" s="31"/>
    </row>
    <row r="175" spans="1:9" ht="18">
      <c r="A175" s="15">
        <f>A174+1</f>
        <v>100</v>
      </c>
      <c r="B175" s="2"/>
      <c r="C175" s="3" t="str">
        <f>"TOTAL O&amp;M EXPENSE (sum lns "&amp;A160&amp;", "&amp;A172&amp;", "&amp;A163&amp;", "&amp;A174&amp;")"</f>
        <v>TOTAL O&amp;M EXPENSE (sum lns 89, 98, 91, 99)</v>
      </c>
      <c r="D175" s="25"/>
      <c r="E175" s="52">
        <f>E160+E172</f>
        <v>31638697.220870867</v>
      </c>
      <c r="F175" s="135">
        <f>F160+F172</f>
        <v>0</v>
      </c>
      <c r="G175" s="52">
        <f>G160+G172</f>
        <v>33585843.85000467</v>
      </c>
      <c r="H175" s="52">
        <f>+E175-G175</f>
        <v>-1947146.6291338056</v>
      </c>
      <c r="I175" s="67"/>
    </row>
    <row r="176" spans="1:9" ht="18">
      <c r="A176" s="15"/>
      <c r="B176" s="2"/>
      <c r="C176" s="2"/>
      <c r="D176" s="25"/>
      <c r="E176" s="47"/>
      <c r="F176" s="133"/>
      <c r="G176" s="47"/>
      <c r="H176" s="47"/>
      <c r="I176" s="31"/>
    </row>
    <row r="177" spans="1:9" ht="18">
      <c r="A177" s="15">
        <f>A175+1</f>
        <v>101</v>
      </c>
      <c r="B177" s="2"/>
      <c r="C177" s="21" t="s">
        <v>26</v>
      </c>
      <c r="D177" s="25"/>
      <c r="E177" s="44"/>
      <c r="F177" s="119"/>
      <c r="G177" s="44"/>
      <c r="H177" s="44"/>
      <c r="I177" s="31"/>
    </row>
    <row r="178" spans="1:9" ht="18">
      <c r="A178" s="15">
        <f aca="true" t="shared" si="11" ref="A178:A185">A177+1</f>
        <v>102</v>
      </c>
      <c r="B178" s="2"/>
      <c r="C178" s="24" t="s">
        <v>129</v>
      </c>
      <c r="D178" s="25"/>
      <c r="E178" s="44">
        <v>76072319</v>
      </c>
      <c r="F178" s="119"/>
      <c r="G178" s="44">
        <v>81009573</v>
      </c>
      <c r="H178" s="44">
        <f aca="true" t="shared" si="12" ref="H178:H184">G178-E178</f>
        <v>4937254</v>
      </c>
      <c r="I178" s="67"/>
    </row>
    <row r="179" spans="1:9" ht="18">
      <c r="A179" s="15">
        <f t="shared" si="11"/>
        <v>103</v>
      </c>
      <c r="B179" s="2"/>
      <c r="C179" s="21" t="s">
        <v>46</v>
      </c>
      <c r="D179" s="25"/>
      <c r="E179" s="44">
        <v>0</v>
      </c>
      <c r="F179" s="119"/>
      <c r="G179" s="44">
        <v>0</v>
      </c>
      <c r="H179" s="44">
        <f t="shared" si="12"/>
        <v>0</v>
      </c>
      <c r="I179" s="31"/>
    </row>
    <row r="180" spans="1:9" ht="18">
      <c r="A180" s="15">
        <f t="shared" si="11"/>
        <v>104</v>
      </c>
      <c r="B180" s="2"/>
      <c r="C180" s="21" t="s">
        <v>47</v>
      </c>
      <c r="D180" s="25"/>
      <c r="E180" s="44">
        <v>0</v>
      </c>
      <c r="F180" s="119"/>
      <c r="G180" s="44">
        <v>0</v>
      </c>
      <c r="H180" s="44">
        <f t="shared" si="12"/>
        <v>0</v>
      </c>
      <c r="I180" s="31"/>
    </row>
    <row r="181" spans="1:9" ht="18">
      <c r="A181" s="15">
        <f t="shared" si="11"/>
        <v>105</v>
      </c>
      <c r="B181" s="2"/>
      <c r="C181" s="21" t="s">
        <v>48</v>
      </c>
      <c r="D181" s="25"/>
      <c r="E181" s="44">
        <v>0</v>
      </c>
      <c r="F181" s="119"/>
      <c r="G181" s="44">
        <v>0</v>
      </c>
      <c r="H181" s="44">
        <f t="shared" si="12"/>
        <v>0</v>
      </c>
      <c r="I181" s="31"/>
    </row>
    <row r="182" spans="1:9" ht="18">
      <c r="A182" s="15">
        <f t="shared" si="11"/>
        <v>106</v>
      </c>
      <c r="B182" s="2"/>
      <c r="C182" s="21" t="s">
        <v>130</v>
      </c>
      <c r="D182" s="25"/>
      <c r="E182" s="44">
        <v>3414968</v>
      </c>
      <c r="F182" s="119"/>
      <c r="G182" s="44">
        <v>3893352</v>
      </c>
      <c r="H182" s="44">
        <f t="shared" si="12"/>
        <v>478384</v>
      </c>
      <c r="I182" s="67"/>
    </row>
    <row r="183" spans="1:9" ht="18">
      <c r="A183" s="15">
        <f t="shared" si="11"/>
        <v>107</v>
      </c>
      <c r="B183" s="2"/>
      <c r="C183" s="21" t="s">
        <v>131</v>
      </c>
      <c r="D183" s="25"/>
      <c r="E183" s="44">
        <v>3355875</v>
      </c>
      <c r="F183" s="119"/>
      <c r="G183" s="44">
        <v>3748180</v>
      </c>
      <c r="H183" s="44">
        <f t="shared" si="12"/>
        <v>392305</v>
      </c>
      <c r="I183" s="67"/>
    </row>
    <row r="184" spans="1:9" ht="18.75" thickBot="1">
      <c r="A184" s="15">
        <f t="shared" si="11"/>
        <v>108</v>
      </c>
      <c r="B184" s="2"/>
      <c r="C184" s="21" t="str">
        <f>+C163</f>
        <v>     Administrative and General</v>
      </c>
      <c r="D184" s="25"/>
      <c r="E184" s="44">
        <v>0</v>
      </c>
      <c r="F184" s="119"/>
      <c r="G184" s="44">
        <v>0</v>
      </c>
      <c r="H184" s="44">
        <f t="shared" si="12"/>
        <v>0</v>
      </c>
      <c r="I184" s="31"/>
    </row>
    <row r="185" spans="1:9" ht="18">
      <c r="A185" s="15">
        <f t="shared" si="11"/>
        <v>109</v>
      </c>
      <c r="B185" s="2"/>
      <c r="C185" s="3" t="str">
        <f>"TOTAL DEPRECIATION AND AMORTIZATION (sum lns "&amp;A178&amp;" to "&amp;A184&amp;")"</f>
        <v>TOTAL DEPRECIATION AND AMORTIZATION (sum lns 102 to 108)</v>
      </c>
      <c r="D185" s="25"/>
      <c r="E185" s="52">
        <f>SUM(E178:E184)</f>
        <v>82843162</v>
      </c>
      <c r="F185" s="119"/>
      <c r="G185" s="52">
        <f>SUM(G178:G184)</f>
        <v>88651105</v>
      </c>
      <c r="H185" s="52">
        <f>SUM(H178:H184)</f>
        <v>5807943</v>
      </c>
      <c r="I185" s="67"/>
    </row>
    <row r="186" spans="1:9" ht="18">
      <c r="A186" s="15"/>
      <c r="B186" s="2"/>
      <c r="C186" s="21"/>
      <c r="D186" s="25"/>
      <c r="E186" s="44"/>
      <c r="F186" s="119"/>
      <c r="G186" s="44"/>
      <c r="H186" s="44"/>
      <c r="I186" s="31"/>
    </row>
    <row r="187" spans="1:9" ht="18">
      <c r="A187" s="15">
        <f>A185+1</f>
        <v>110</v>
      </c>
      <c r="B187" s="2"/>
      <c r="C187" s="21" t="s">
        <v>85</v>
      </c>
      <c r="D187" s="25"/>
      <c r="E187" s="44"/>
      <c r="F187" s="119"/>
      <c r="G187" s="44"/>
      <c r="H187" s="44"/>
      <c r="I187" s="31"/>
    </row>
    <row r="188" spans="1:9" ht="18">
      <c r="A188" s="15">
        <f>A187+1</f>
        <v>111</v>
      </c>
      <c r="B188" s="2"/>
      <c r="C188" s="21" t="s">
        <v>27</v>
      </c>
      <c r="D188" s="25"/>
      <c r="E188" s="44"/>
      <c r="F188" s="119"/>
      <c r="G188" s="44"/>
      <c r="H188" s="44"/>
      <c r="I188" s="31"/>
    </row>
    <row r="189" spans="1:9" ht="18">
      <c r="A189" s="15">
        <f aca="true" t="shared" si="13" ref="A189:A194">A188+1</f>
        <v>112</v>
      </c>
      <c r="B189" s="2"/>
      <c r="C189" s="21" t="s">
        <v>175</v>
      </c>
      <c r="D189" s="25"/>
      <c r="E189" s="44">
        <v>1174236</v>
      </c>
      <c r="F189" s="119"/>
      <c r="G189" s="44">
        <v>1298299</v>
      </c>
      <c r="H189" s="44">
        <f>G189-E189</f>
        <v>124063</v>
      </c>
      <c r="I189" s="67"/>
    </row>
    <row r="190" spans="1:9" ht="18">
      <c r="A190" s="15">
        <f t="shared" si="13"/>
        <v>113</v>
      </c>
      <c r="B190" s="2"/>
      <c r="C190" s="21" t="s">
        <v>28</v>
      </c>
      <c r="D190" s="25"/>
      <c r="E190" s="44"/>
      <c r="F190" s="119"/>
      <c r="G190" s="44"/>
      <c r="H190" s="44">
        <f>G190-E190</f>
        <v>0</v>
      </c>
      <c r="I190" s="31"/>
    </row>
    <row r="191" spans="1:9" ht="18">
      <c r="A191" s="15">
        <f t="shared" si="13"/>
        <v>114</v>
      </c>
      <c r="B191" s="2"/>
      <c r="C191" s="21" t="s">
        <v>176</v>
      </c>
      <c r="D191" s="25"/>
      <c r="E191" s="44">
        <v>19968476</v>
      </c>
      <c r="F191" s="119"/>
      <c r="G191" s="44">
        <v>24843343</v>
      </c>
      <c r="H191" s="44">
        <f>G191-E191</f>
        <v>4874867</v>
      </c>
      <c r="I191" s="67"/>
    </row>
    <row r="192" spans="1:9" ht="18">
      <c r="A192" s="15">
        <f t="shared" si="13"/>
        <v>115</v>
      </c>
      <c r="B192" s="2"/>
      <c r="C192" s="21" t="s">
        <v>29</v>
      </c>
      <c r="D192" s="25"/>
      <c r="E192" s="44">
        <v>0</v>
      </c>
      <c r="F192" s="119"/>
      <c r="G192" s="44">
        <v>0</v>
      </c>
      <c r="H192" s="44">
        <f>G192-E192</f>
        <v>0</v>
      </c>
      <c r="I192" s="31"/>
    </row>
    <row r="193" spans="1:9" ht="18.75" thickBot="1">
      <c r="A193" s="15">
        <f t="shared" si="13"/>
        <v>116</v>
      </c>
      <c r="B193" s="2"/>
      <c r="C193" s="21" t="s">
        <v>177</v>
      </c>
      <c r="D193" s="25"/>
      <c r="E193" s="44">
        <v>57644</v>
      </c>
      <c r="F193" s="119"/>
      <c r="G193" s="49">
        <v>261565</v>
      </c>
      <c r="H193" s="44">
        <f>G193-E193</f>
        <v>203921</v>
      </c>
      <c r="I193" s="67"/>
    </row>
    <row r="194" spans="1:9" ht="18">
      <c r="A194" s="15">
        <f t="shared" si="13"/>
        <v>117</v>
      </c>
      <c r="B194" s="2"/>
      <c r="C194" s="3" t="str">
        <f>"TOTAL OTHER TAXES (sum lns "&amp;A189&amp;" to "&amp;A193&amp;")"</f>
        <v>TOTAL OTHER TAXES (sum lns 112 to 116)</v>
      </c>
      <c r="D194" s="25"/>
      <c r="E194" s="52">
        <f>SUM(E189:E193)</f>
        <v>21200356</v>
      </c>
      <c r="F194" s="119"/>
      <c r="G194" s="52">
        <f>SUM(G189:G193)</f>
        <v>26403207</v>
      </c>
      <c r="H194" s="52">
        <f>SUM(H189:H193)</f>
        <v>5202851</v>
      </c>
      <c r="I194" s="67"/>
    </row>
    <row r="195" spans="1:9" ht="18">
      <c r="A195" s="15"/>
      <c r="B195" s="2"/>
      <c r="C195" s="21"/>
      <c r="D195" s="25"/>
      <c r="E195" s="44"/>
      <c r="F195" s="119"/>
      <c r="G195" s="44"/>
      <c r="H195" s="44"/>
      <c r="I195" s="31"/>
    </row>
    <row r="196" spans="1:9" ht="18">
      <c r="A196" s="15" t="s">
        <v>30</v>
      </c>
      <c r="B196" s="2"/>
      <c r="C196" s="21"/>
      <c r="D196" s="25"/>
      <c r="E196" s="44"/>
      <c r="F196" s="119"/>
      <c r="G196" s="44"/>
      <c r="H196" s="44"/>
      <c r="I196" s="31"/>
    </row>
    <row r="197" spans="1:9" ht="18">
      <c r="A197" s="15">
        <f>A194+1</f>
        <v>118</v>
      </c>
      <c r="B197" s="2"/>
      <c r="C197" s="21" t="s">
        <v>31</v>
      </c>
      <c r="D197" s="25"/>
      <c r="E197" s="47"/>
      <c r="F197" s="133"/>
      <c r="G197" s="47"/>
      <c r="H197" s="47"/>
      <c r="I197" s="31"/>
    </row>
    <row r="198" spans="1:9" ht="18">
      <c r="A198" s="15">
        <f aca="true" t="shared" si="14" ref="A198:A203">A197+1</f>
        <v>119</v>
      </c>
      <c r="B198" s="2"/>
      <c r="C198" s="59" t="s">
        <v>32</v>
      </c>
      <c r="D198" s="25"/>
      <c r="E198" s="90">
        <v>0.2251</v>
      </c>
      <c r="F198" s="142"/>
      <c r="G198" s="90">
        <v>0.2251</v>
      </c>
      <c r="H198" s="90">
        <f>G198-E198</f>
        <v>0</v>
      </c>
      <c r="I198" s="67"/>
    </row>
    <row r="199" spans="1:9" ht="18">
      <c r="A199" s="15">
        <f t="shared" si="14"/>
        <v>120</v>
      </c>
      <c r="B199" s="2"/>
      <c r="C199" s="2" t="s">
        <v>33</v>
      </c>
      <c r="D199" s="25"/>
      <c r="E199" s="90">
        <v>0.2153</v>
      </c>
      <c r="F199" s="142"/>
      <c r="G199" s="90">
        <v>0.2151</v>
      </c>
      <c r="H199" s="90">
        <f>G199-E199</f>
        <v>-0.00019999999999997797</v>
      </c>
      <c r="I199" s="67"/>
    </row>
    <row r="200" spans="1:9" ht="18">
      <c r="A200" s="15">
        <f t="shared" si="14"/>
        <v>121</v>
      </c>
      <c r="B200" s="2"/>
      <c r="C200" s="21" t="s">
        <v>87</v>
      </c>
      <c r="D200" s="25"/>
      <c r="E200" s="47"/>
      <c r="F200" s="133"/>
      <c r="G200" s="47"/>
      <c r="H200" s="47"/>
      <c r="I200" s="31"/>
    </row>
    <row r="201" spans="1:9" ht="18">
      <c r="A201" s="15">
        <f t="shared" si="14"/>
        <v>122</v>
      </c>
      <c r="B201" s="2"/>
      <c r="C201" s="21" t="s">
        <v>88</v>
      </c>
      <c r="D201" s="25"/>
      <c r="E201" s="47"/>
      <c r="F201" s="133"/>
      <c r="G201" s="47"/>
      <c r="H201" s="47"/>
      <c r="I201" s="31"/>
    </row>
    <row r="202" spans="1:9" ht="18">
      <c r="A202" s="15">
        <f t="shared" si="14"/>
        <v>123</v>
      </c>
      <c r="B202" s="2"/>
      <c r="C202" s="21" t="s">
        <v>89</v>
      </c>
      <c r="D202" s="25"/>
      <c r="E202" s="91">
        <v>1.2905</v>
      </c>
      <c r="F202" s="143"/>
      <c r="G202" s="91">
        <v>1.2905</v>
      </c>
      <c r="H202" s="91">
        <f>G202-E202</f>
        <v>0</v>
      </c>
      <c r="I202" s="67"/>
    </row>
    <row r="203" spans="1:9" ht="18">
      <c r="A203" s="15">
        <f t="shared" si="14"/>
        <v>124</v>
      </c>
      <c r="B203" s="2"/>
      <c r="C203" s="21" t="s">
        <v>86</v>
      </c>
      <c r="D203" s="25"/>
      <c r="E203" s="44">
        <v>-132598</v>
      </c>
      <c r="F203" s="119"/>
      <c r="G203" s="44">
        <v>-52421.16</v>
      </c>
      <c r="H203" s="44">
        <f>G203-E203</f>
        <v>80176.84</v>
      </c>
      <c r="I203" s="67"/>
    </row>
    <row r="204" spans="1:9" ht="18">
      <c r="A204" s="77" t="s">
        <v>154</v>
      </c>
      <c r="B204" s="2"/>
      <c r="C204" s="191" t="s">
        <v>132</v>
      </c>
      <c r="D204" s="25"/>
      <c r="E204" s="44">
        <v>-1981882.26348609</v>
      </c>
      <c r="F204" s="119"/>
      <c r="G204" s="44">
        <v>-2065909.5204657717</v>
      </c>
      <c r="H204" s="44">
        <f>G204-E204</f>
        <v>-84027.25697968155</v>
      </c>
      <c r="I204" s="67"/>
    </row>
    <row r="205" spans="1:9" ht="18">
      <c r="A205" s="77" t="s">
        <v>155</v>
      </c>
      <c r="B205" s="2"/>
      <c r="C205" s="191" t="s">
        <v>133</v>
      </c>
      <c r="D205" s="25"/>
      <c r="E205" s="44">
        <v>-21961.988819654798</v>
      </c>
      <c r="F205" s="119"/>
      <c r="G205" s="44">
        <v>133068.6121331464</v>
      </c>
      <c r="H205" s="44">
        <f>G205-E205</f>
        <v>155030.6009528012</v>
      </c>
      <c r="I205" s="67"/>
    </row>
    <row r="206" spans="1:9" ht="18">
      <c r="A206" s="15"/>
      <c r="B206" s="2"/>
      <c r="C206" s="42"/>
      <c r="D206" s="25"/>
      <c r="E206" s="47"/>
      <c r="F206" s="133"/>
      <c r="G206" s="47"/>
      <c r="H206" s="47"/>
      <c r="I206" s="31"/>
    </row>
    <row r="207" spans="1:9" ht="18">
      <c r="A207" s="15">
        <f>A203+1</f>
        <v>125</v>
      </c>
      <c r="B207" s="2"/>
      <c r="C207" s="21" t="s">
        <v>178</v>
      </c>
      <c r="D207" s="25"/>
      <c r="E207" s="44">
        <v>35686560</v>
      </c>
      <c r="F207" s="119">
        <v>0</v>
      </c>
      <c r="G207" s="48">
        <v>39044508</v>
      </c>
      <c r="H207" s="48">
        <f>G207-E207</f>
        <v>3357948</v>
      </c>
      <c r="I207" s="67"/>
    </row>
    <row r="208" spans="1:9" ht="18.75" thickBot="1">
      <c r="A208" s="15">
        <f>A207+1</f>
        <v>126</v>
      </c>
      <c r="B208" s="2"/>
      <c r="C208" s="2" t="s">
        <v>179</v>
      </c>
      <c r="D208" s="25"/>
      <c r="E208" s="48">
        <v>-85912</v>
      </c>
      <c r="F208" s="131"/>
      <c r="G208" s="48">
        <v>-32775</v>
      </c>
      <c r="H208" s="48">
        <f>G208-E208</f>
        <v>53137</v>
      </c>
      <c r="I208" s="67"/>
    </row>
    <row r="209" spans="1:9" ht="18">
      <c r="A209" s="77" t="s">
        <v>156</v>
      </c>
      <c r="B209" s="2"/>
      <c r="C209" s="192" t="s">
        <v>134</v>
      </c>
      <c r="D209" s="25"/>
      <c r="E209" s="48">
        <v>-2557619.061028799</v>
      </c>
      <c r="F209" s="130"/>
      <c r="G209" s="48">
        <v>-2666056.2361610783</v>
      </c>
      <c r="H209" s="48">
        <f>G209-E209</f>
        <v>-108437.17513227928</v>
      </c>
      <c r="I209" s="67"/>
    </row>
    <row r="210" spans="1:9" ht="18.75" thickBot="1">
      <c r="A210" s="77" t="s">
        <v>157</v>
      </c>
      <c r="B210" s="2"/>
      <c r="C210" s="192" t="s">
        <v>135</v>
      </c>
      <c r="D210" s="25"/>
      <c r="E210" s="49">
        <v>-28341.946571764518</v>
      </c>
      <c r="F210" s="130"/>
      <c r="G210" s="49">
        <v>171725.04395782543</v>
      </c>
      <c r="H210" s="49">
        <f>G210-E210</f>
        <v>200066.99052958994</v>
      </c>
      <c r="I210" s="67"/>
    </row>
    <row r="211" spans="1:9" ht="18">
      <c r="A211" s="15">
        <f>A208+1</f>
        <v>127</v>
      </c>
      <c r="B211" s="2"/>
      <c r="C211" s="10" t="str">
        <f>"TOTAL INCOME TAXES (sum lns "&amp;A207&amp;" to "&amp;A210&amp;")"</f>
        <v>TOTAL INCOME TAXES (sum lns 125 to 126.2)</v>
      </c>
      <c r="D211" s="25"/>
      <c r="E211" s="60">
        <f>+E207+E208+E209+E210</f>
        <v>33014686.992399435</v>
      </c>
      <c r="F211" s="60">
        <f>+F207+F208+F209+F210</f>
        <v>0</v>
      </c>
      <c r="G211" s="60">
        <f>+G207+G208+G209+G210</f>
        <v>36517401.80779675</v>
      </c>
      <c r="H211" s="44">
        <f>G211-E211</f>
        <v>3502714.815397311</v>
      </c>
      <c r="I211" s="67"/>
    </row>
    <row r="212" spans="1:9" ht="18">
      <c r="A212" s="15" t="s">
        <v>0</v>
      </c>
      <c r="B212" s="2"/>
      <c r="C212" s="2"/>
      <c r="D212" s="25"/>
      <c r="E212" s="44"/>
      <c r="F212" s="119"/>
      <c r="G212" s="44"/>
      <c r="H212" s="44"/>
      <c r="I212" s="31"/>
    </row>
    <row r="213" spans="1:9" ht="18">
      <c r="A213" s="15">
        <f>A211+1</f>
        <v>128</v>
      </c>
      <c r="B213" s="2"/>
      <c r="C213" s="21" t="s">
        <v>180</v>
      </c>
      <c r="D213" s="25"/>
      <c r="E213" s="44">
        <v>165752718</v>
      </c>
      <c r="F213" s="119"/>
      <c r="G213" s="44">
        <v>181517936</v>
      </c>
      <c r="H213" s="44">
        <f>G213-E213</f>
        <v>15765218</v>
      </c>
      <c r="I213" s="67"/>
    </row>
    <row r="214" spans="1:9" ht="18">
      <c r="A214" s="15"/>
      <c r="B214" s="2"/>
      <c r="C214" s="21"/>
      <c r="D214" s="25"/>
      <c r="E214" s="44"/>
      <c r="F214" s="119"/>
      <c r="G214" s="44"/>
      <c r="H214" s="44"/>
      <c r="I214" s="31"/>
    </row>
    <row r="215" spans="1:9" ht="18">
      <c r="A215" s="15">
        <f>A213+1</f>
        <v>129</v>
      </c>
      <c r="B215" s="2"/>
      <c r="C215" s="61" t="s">
        <v>81</v>
      </c>
      <c r="D215" s="25"/>
      <c r="E215" s="44">
        <v>0</v>
      </c>
      <c r="F215" s="119"/>
      <c r="G215" s="44">
        <v>0</v>
      </c>
      <c r="H215" s="44">
        <f>+E215-G215</f>
        <v>0</v>
      </c>
      <c r="I215" s="31"/>
    </row>
    <row r="216" spans="1:9" ht="18.75" thickBot="1">
      <c r="A216" s="15"/>
      <c r="B216" s="2"/>
      <c r="C216" s="21"/>
      <c r="D216" s="25"/>
      <c r="E216" s="49"/>
      <c r="F216" s="130"/>
      <c r="G216" s="49"/>
      <c r="H216" s="49"/>
      <c r="I216" s="31"/>
    </row>
    <row r="217" spans="1:9" ht="18.75" thickBot="1">
      <c r="A217" s="15">
        <f>A215+1</f>
        <v>130</v>
      </c>
      <c r="B217" s="2"/>
      <c r="C217" s="3" t="str">
        <f>"REVENUE REQUIRMENT (sum lns "&amp;A175&amp;", "&amp;A185&amp;", "&amp;A194&amp;", "&amp;A211&amp;", "&amp;A213&amp;")"</f>
        <v>REVENUE REQUIRMENT (sum lns 100, 109, 117, 127, 128)</v>
      </c>
      <c r="D217" s="25"/>
      <c r="E217" s="168">
        <f>+E213+E211+E194+E185+E175</f>
        <v>334449620.2132703</v>
      </c>
      <c r="F217" s="130"/>
      <c r="G217" s="168">
        <f>+G213+G211+G194+G185+G175</f>
        <v>366675493.6578014</v>
      </c>
      <c r="H217" s="168">
        <f>G217-E217</f>
        <v>32225873.444531083</v>
      </c>
      <c r="I217" s="67"/>
    </row>
    <row r="218" spans="1:9" ht="18.75" thickTop="1">
      <c r="A218" s="2"/>
      <c r="B218" s="2"/>
      <c r="C218" s="3"/>
      <c r="D218" s="4"/>
      <c r="E218" s="166"/>
      <c r="F218" s="138"/>
      <c r="G218" s="166"/>
      <c r="H218" s="166"/>
      <c r="I218" s="14"/>
    </row>
    <row r="219" spans="1:9" ht="18">
      <c r="A219" s="2"/>
      <c r="B219" s="2"/>
      <c r="C219" s="3"/>
      <c r="D219" s="4"/>
      <c r="E219" s="9"/>
      <c r="F219" s="124"/>
      <c r="G219" s="29"/>
      <c r="H219" s="42"/>
      <c r="I219" s="30"/>
    </row>
    <row r="220" spans="1:9" ht="18">
      <c r="A220" s="2"/>
      <c r="B220" s="2"/>
      <c r="C220" s="8" t="s">
        <v>68</v>
      </c>
      <c r="D220" s="4"/>
      <c r="E220" s="9"/>
      <c r="F220" s="124"/>
      <c r="G220" s="29"/>
      <c r="H220" s="42"/>
      <c r="I220" s="30"/>
    </row>
    <row r="221" spans="1:9" ht="18">
      <c r="A221" s="2"/>
      <c r="B221" s="2"/>
      <c r="C221" s="8"/>
      <c r="D221" s="4"/>
      <c r="E221" s="9"/>
      <c r="F221" s="124"/>
      <c r="G221" s="179"/>
      <c r="H221" s="29"/>
      <c r="I221" s="21"/>
    </row>
    <row r="222" spans="1:9" ht="19.5" customHeight="1">
      <c r="A222" s="15" t="s">
        <v>2</v>
      </c>
      <c r="B222" s="2"/>
      <c r="C222" s="2"/>
      <c r="D222" s="23"/>
      <c r="E222" s="9"/>
      <c r="F222" s="122"/>
      <c r="G222" s="9"/>
      <c r="H222" s="160"/>
      <c r="I222" s="31"/>
    </row>
    <row r="223" spans="1:9" ht="18.75" thickBot="1">
      <c r="A223" s="18" t="s">
        <v>4</v>
      </c>
      <c r="B223" s="2"/>
      <c r="C223" s="23"/>
      <c r="D223" s="13"/>
      <c r="E223" s="160">
        <f>E6</f>
        <v>2019</v>
      </c>
      <c r="F223" s="125"/>
      <c r="G223" s="160">
        <f>G6</f>
        <v>2020</v>
      </c>
      <c r="H223" s="160" t="s">
        <v>1</v>
      </c>
      <c r="I223" s="31"/>
    </row>
    <row r="224" spans="1:9" ht="18">
      <c r="A224" s="20"/>
      <c r="B224" s="2"/>
      <c r="C224" s="23"/>
      <c r="D224" s="13"/>
      <c r="E224" s="161" t="s">
        <v>109</v>
      </c>
      <c r="F224" s="126"/>
      <c r="G224" s="161" t="s">
        <v>109</v>
      </c>
      <c r="H224" s="160"/>
      <c r="I224" s="31"/>
    </row>
    <row r="225" spans="2:9" ht="18">
      <c r="B225" s="2"/>
      <c r="C225" s="33"/>
      <c r="D225" s="13"/>
      <c r="E225" s="162" t="s">
        <v>3</v>
      </c>
      <c r="F225" s="127"/>
      <c r="G225" s="162" t="s">
        <v>3</v>
      </c>
      <c r="H225" s="43"/>
      <c r="I225" s="31"/>
    </row>
    <row r="226" spans="1:9" ht="18.75" thickBot="1">
      <c r="A226" s="15">
        <f>A217+1</f>
        <v>131</v>
      </c>
      <c r="B226" s="2"/>
      <c r="C226" s="10" t="s">
        <v>90</v>
      </c>
      <c r="D226" s="41"/>
      <c r="E226" s="163" t="s">
        <v>5</v>
      </c>
      <c r="F226" s="128"/>
      <c r="G226" s="163" t="s">
        <v>5</v>
      </c>
      <c r="H226" s="171"/>
      <c r="I226" s="31"/>
    </row>
    <row r="227" spans="1:9" ht="18">
      <c r="A227" s="15">
        <f>A226+1</f>
        <v>132</v>
      </c>
      <c r="B227" s="2"/>
      <c r="C227" s="62" t="s">
        <v>136</v>
      </c>
      <c r="D227" s="43"/>
      <c r="E227" s="44">
        <v>3139833180</v>
      </c>
      <c r="F227" s="119"/>
      <c r="G227" s="44">
        <v>3418863588</v>
      </c>
      <c r="H227" s="44">
        <f>G227-E227</f>
        <v>279030408</v>
      </c>
      <c r="I227" s="67"/>
    </row>
    <row r="228" spans="1:9" ht="18">
      <c r="A228" s="15">
        <f>A227+1</f>
        <v>133</v>
      </c>
      <c r="B228" s="2"/>
      <c r="C228" s="62" t="s">
        <v>137</v>
      </c>
      <c r="D228" s="63"/>
      <c r="E228" s="44">
        <v>47380492</v>
      </c>
      <c r="F228" s="119"/>
      <c r="G228" s="44">
        <v>58704803</v>
      </c>
      <c r="H228" s="44">
        <f>G228-E228</f>
        <v>11324311</v>
      </c>
      <c r="I228" s="67"/>
    </row>
    <row r="229" spans="1:9" ht="18">
      <c r="A229" s="15">
        <f>A228+1</f>
        <v>134</v>
      </c>
      <c r="B229" s="2"/>
      <c r="C229" s="73" t="s">
        <v>138</v>
      </c>
      <c r="D229" s="74"/>
      <c r="E229" s="44">
        <v>97394577.49409027</v>
      </c>
      <c r="F229" s="130"/>
      <c r="G229" s="44">
        <v>105108596.24376413</v>
      </c>
      <c r="H229" s="44">
        <f>G229-E229</f>
        <v>7714018.749673858</v>
      </c>
      <c r="I229" s="67"/>
    </row>
    <row r="230" spans="1:9" ht="18.75" thickBot="1">
      <c r="A230" s="15">
        <f>A229+1</f>
        <v>135</v>
      </c>
      <c r="B230" s="2"/>
      <c r="C230" s="73" t="s">
        <v>99</v>
      </c>
      <c r="D230" s="43"/>
      <c r="E230" s="49">
        <v>0</v>
      </c>
      <c r="F230" s="49"/>
      <c r="G230" s="49">
        <v>0</v>
      </c>
      <c r="H230" s="49">
        <f>G230-E230</f>
        <v>0</v>
      </c>
      <c r="I230" s="67"/>
    </row>
    <row r="231" spans="1:9" ht="18">
      <c r="A231" s="15">
        <f>A230+1</f>
        <v>136</v>
      </c>
      <c r="B231" s="2"/>
      <c r="C231" s="3" t="str">
        <f>"Transmission Plant Included in OATT Trans Rate (ln "&amp;A227&amp;" - "&amp;A228&amp;" - "&amp;A229&amp;")"</f>
        <v>Transmission Plant Included in OATT Trans Rate (ln 132 - 133 - 134)</v>
      </c>
      <c r="D231" s="43"/>
      <c r="E231" s="44">
        <f>E227-E228-E229-E230</f>
        <v>2995058110.50591</v>
      </c>
      <c r="F231" s="119">
        <f>F227-F228-F229+F230</f>
        <v>0</v>
      </c>
      <c r="G231" s="44">
        <f>G227-G228-G229-G230</f>
        <v>3255050188.756236</v>
      </c>
      <c r="H231" s="44">
        <f>G231-E231</f>
        <v>259992078.25032616</v>
      </c>
      <c r="I231" s="67"/>
    </row>
    <row r="232" spans="1:9" ht="18">
      <c r="A232" s="15"/>
      <c r="B232" s="2"/>
      <c r="C232" s="63"/>
      <c r="D232" s="43"/>
      <c r="E232" s="47"/>
      <c r="F232" s="133"/>
      <c r="G232" s="44"/>
      <c r="H232" s="44"/>
      <c r="I232" s="31"/>
    </row>
    <row r="233" spans="1:9" ht="18">
      <c r="A233" s="15"/>
      <c r="B233" s="2"/>
      <c r="C233" s="63"/>
      <c r="D233" s="43"/>
      <c r="E233" s="47"/>
      <c r="F233" s="133"/>
      <c r="G233" s="44"/>
      <c r="H233" s="44"/>
      <c r="I233" s="31"/>
    </row>
    <row r="234" spans="1:9" ht="18">
      <c r="A234" s="15">
        <f>A231+1</f>
        <v>137</v>
      </c>
      <c r="B234" s="2"/>
      <c r="C234" s="62" t="str">
        <f>"Percentage of transmission plant included in ISO Rates (line "&amp;A231&amp;" / "&amp;A227&amp;")"</f>
        <v>Percentage of transmission plant included in ISO Rates (line 136 / 132)</v>
      </c>
      <c r="D234" s="43" t="s">
        <v>34</v>
      </c>
      <c r="E234" s="64">
        <v>0.95389</v>
      </c>
      <c r="F234" s="144"/>
      <c r="G234" s="64">
        <v>0.95209</v>
      </c>
      <c r="H234" s="64">
        <f>G234-E234</f>
        <v>-0.0018000000000000238</v>
      </c>
      <c r="I234" s="67"/>
    </row>
    <row r="235" spans="1:9" ht="18">
      <c r="A235" s="15"/>
      <c r="B235" s="2"/>
      <c r="C235" s="41"/>
      <c r="D235" s="41"/>
      <c r="E235" s="47"/>
      <c r="F235" s="133"/>
      <c r="G235" s="44"/>
      <c r="H235" s="44"/>
      <c r="I235" s="31"/>
    </row>
    <row r="236" spans="1:9" ht="18">
      <c r="A236" s="15">
        <f>A234+1</f>
        <v>138</v>
      </c>
      <c r="B236" s="2"/>
      <c r="C236" s="21" t="s">
        <v>35</v>
      </c>
      <c r="D236" s="25"/>
      <c r="E236" s="43"/>
      <c r="F236" s="124"/>
      <c r="G236" s="43"/>
      <c r="H236" s="169"/>
      <c r="I236" s="31"/>
    </row>
    <row r="237" spans="1:9" ht="18">
      <c r="A237" s="15" t="s">
        <v>0</v>
      </c>
      <c r="B237" s="2"/>
      <c r="C237" s="21"/>
      <c r="D237" s="25"/>
      <c r="E237" s="169"/>
      <c r="F237" s="145"/>
      <c r="G237" s="169"/>
      <c r="H237" s="169"/>
      <c r="I237" s="31"/>
    </row>
    <row r="238" spans="1:9" ht="18">
      <c r="A238" s="15">
        <f>A236+1</f>
        <v>139</v>
      </c>
      <c r="B238" s="2"/>
      <c r="C238" s="21" t="s">
        <v>140</v>
      </c>
      <c r="D238" s="25"/>
      <c r="E238" s="44">
        <v>47916954.55</v>
      </c>
      <c r="F238" s="119"/>
      <c r="G238" s="48">
        <v>46661382.17000001</v>
      </c>
      <c r="H238" s="44">
        <f aca="true" t="shared" si="15" ref="H238:H243">G238-E238</f>
        <v>-1255572.3799999878</v>
      </c>
      <c r="I238" s="67"/>
    </row>
    <row r="239" spans="1:9" ht="18">
      <c r="A239" s="15">
        <f>A238+1</f>
        <v>140</v>
      </c>
      <c r="B239" s="2"/>
      <c r="C239" s="21" t="s">
        <v>141</v>
      </c>
      <c r="D239" s="25"/>
      <c r="E239" s="44">
        <v>12664747.669999998</v>
      </c>
      <c r="F239" s="119"/>
      <c r="G239" s="48">
        <v>13978509.989999998</v>
      </c>
      <c r="H239" s="44">
        <f t="shared" si="15"/>
        <v>1313762.3200000003</v>
      </c>
      <c r="I239" s="67"/>
    </row>
    <row r="240" spans="1:9" ht="18">
      <c r="A240" s="15">
        <f>A239+1</f>
        <v>141</v>
      </c>
      <c r="B240" s="2"/>
      <c r="C240" s="21" t="s">
        <v>142</v>
      </c>
      <c r="D240" s="25"/>
      <c r="E240" s="44">
        <v>873147.27</v>
      </c>
      <c r="F240" s="119"/>
      <c r="G240" s="48">
        <v>906644.6900000002</v>
      </c>
      <c r="H240" s="44">
        <f t="shared" si="15"/>
        <v>33497.42000000016</v>
      </c>
      <c r="I240" s="67"/>
    </row>
    <row r="241" spans="1:9" ht="18">
      <c r="A241" s="15">
        <f>A240+1</f>
        <v>142</v>
      </c>
      <c r="B241" s="2"/>
      <c r="C241" s="21" t="s">
        <v>143</v>
      </c>
      <c r="D241" s="25"/>
      <c r="E241" s="44">
        <v>20583396.36000001</v>
      </c>
      <c r="F241" s="119"/>
      <c r="G241" s="48">
        <v>20807678.71</v>
      </c>
      <c r="H241" s="44">
        <f t="shared" si="15"/>
        <v>224282.3499999903</v>
      </c>
      <c r="I241" s="67"/>
    </row>
    <row r="242" spans="1:9" ht="18.75" thickBot="1">
      <c r="A242" s="15">
        <f>A241+1</f>
        <v>143</v>
      </c>
      <c r="B242" s="2"/>
      <c r="C242" s="21" t="s">
        <v>144</v>
      </c>
      <c r="D242" s="25"/>
      <c r="E242" s="49">
        <v>7337458.860000001</v>
      </c>
      <c r="F242" s="131"/>
      <c r="G242" s="49">
        <v>7584686.9</v>
      </c>
      <c r="H242" s="49">
        <f t="shared" si="15"/>
        <v>247228.0399999991</v>
      </c>
      <c r="I242" s="67"/>
    </row>
    <row r="243" spans="1:9" ht="18">
      <c r="A243" s="15">
        <f>A242+1</f>
        <v>144</v>
      </c>
      <c r="B243" s="2"/>
      <c r="C243" s="21" t="str">
        <f>"Total  (sum lines "&amp;A238&amp;"  to "&amp;A242&amp;")"</f>
        <v>Total  (sum lines 139  to 143)</v>
      </c>
      <c r="D243" s="25"/>
      <c r="E243" s="44">
        <f>SUM(E238:E242)</f>
        <v>89375704.71000001</v>
      </c>
      <c r="F243" s="119"/>
      <c r="G243" s="44">
        <f>SUM(G238:G242)</f>
        <v>89938902.46000001</v>
      </c>
      <c r="H243" s="44">
        <f t="shared" si="15"/>
        <v>563197.75</v>
      </c>
      <c r="I243" s="67"/>
    </row>
    <row r="244" spans="1:9" ht="18">
      <c r="A244" s="15"/>
      <c r="B244" s="2"/>
      <c r="C244" s="21"/>
      <c r="D244" s="25"/>
      <c r="E244" s="43"/>
      <c r="F244" s="146"/>
      <c r="G244" s="43"/>
      <c r="H244" s="43"/>
      <c r="I244" s="31"/>
    </row>
    <row r="245" spans="1:9" ht="18">
      <c r="A245" s="15"/>
      <c r="B245" s="2"/>
      <c r="C245" s="21"/>
      <c r="D245" s="25"/>
      <c r="E245" s="170"/>
      <c r="F245" s="146"/>
      <c r="G245" s="43"/>
      <c r="H245" s="43"/>
      <c r="I245" s="31"/>
    </row>
    <row r="246" spans="1:9" ht="36">
      <c r="A246" s="79">
        <f>A243+1</f>
        <v>145</v>
      </c>
      <c r="B246" s="80"/>
      <c r="C246" s="78" t="s">
        <v>145</v>
      </c>
      <c r="D246" s="81"/>
      <c r="E246" s="82">
        <v>12080776</v>
      </c>
      <c r="F246" s="147"/>
      <c r="G246" s="82">
        <v>13308800</v>
      </c>
      <c r="H246" s="82">
        <f>G246-E246</f>
        <v>1228024</v>
      </c>
      <c r="I246" s="83"/>
    </row>
    <row r="247" spans="1:9" ht="18">
      <c r="A247" s="15"/>
      <c r="B247" s="2"/>
      <c r="C247" s="21"/>
      <c r="D247" s="25"/>
      <c r="E247" s="43"/>
      <c r="F247" s="124"/>
      <c r="G247" s="43"/>
      <c r="H247" s="9"/>
      <c r="I247" s="31"/>
    </row>
    <row r="248" spans="1:9" ht="18">
      <c r="A248" s="15">
        <f>A246+1</f>
        <v>146</v>
      </c>
      <c r="B248" s="2"/>
      <c r="C248" s="21" t="s">
        <v>49</v>
      </c>
      <c r="D248" s="110" t="s">
        <v>112</v>
      </c>
      <c r="E248" s="50">
        <v>0.13517</v>
      </c>
      <c r="F248" s="134" t="e">
        <f>ROUND(F246/F243,5)</f>
        <v>#DIV/0!</v>
      </c>
      <c r="G248" s="50">
        <v>0.14798</v>
      </c>
      <c r="H248" s="50">
        <f>G248-E248</f>
        <v>0.012809999999999988</v>
      </c>
      <c r="I248" s="31"/>
    </row>
    <row r="249" spans="1:9" ht="18">
      <c r="A249" s="15"/>
      <c r="B249" s="2"/>
      <c r="C249" s="21"/>
      <c r="D249" s="25"/>
      <c r="E249" s="43"/>
      <c r="F249" s="124"/>
      <c r="G249" s="43"/>
      <c r="H249" s="9"/>
      <c r="I249" s="67"/>
    </row>
    <row r="250" spans="1:9" ht="18">
      <c r="A250" s="15">
        <f>A248+1</f>
        <v>147</v>
      </c>
      <c r="B250" s="54"/>
      <c r="C250" s="3" t="s">
        <v>36</v>
      </c>
      <c r="D250" s="25"/>
      <c r="E250" s="9"/>
      <c r="F250" s="122"/>
      <c r="G250" s="9"/>
      <c r="H250" s="43"/>
      <c r="I250" s="31"/>
    </row>
    <row r="251" spans="1:9" ht="18">
      <c r="A251" s="15"/>
      <c r="B251" s="2"/>
      <c r="C251" s="21"/>
      <c r="D251" s="25"/>
      <c r="E251" s="43"/>
      <c r="F251" s="122"/>
      <c r="G251" s="9"/>
      <c r="H251" s="43"/>
      <c r="I251" s="31"/>
    </row>
    <row r="252" spans="1:9" ht="18">
      <c r="A252" s="15">
        <f>A250+1</f>
        <v>148</v>
      </c>
      <c r="B252" s="2"/>
      <c r="C252" s="24" t="s">
        <v>139</v>
      </c>
      <c r="D252" s="25"/>
      <c r="E252" s="44">
        <v>102022403</v>
      </c>
      <c r="F252" s="119"/>
      <c r="G252" s="44">
        <v>114638452</v>
      </c>
      <c r="H252" s="44">
        <f>G252-E252</f>
        <v>12616049</v>
      </c>
      <c r="I252" s="67"/>
    </row>
    <row r="253" spans="1:9" ht="18">
      <c r="A253" s="15">
        <f>A252+1</f>
        <v>149</v>
      </c>
      <c r="B253" s="2"/>
      <c r="C253" s="24" t="s">
        <v>50</v>
      </c>
      <c r="D253" s="25"/>
      <c r="E253" s="44">
        <v>0</v>
      </c>
      <c r="F253" s="119"/>
      <c r="G253" s="44">
        <v>0</v>
      </c>
      <c r="H253" s="44">
        <f>E253-G253</f>
        <v>0</v>
      </c>
      <c r="I253" s="31"/>
    </row>
    <row r="254" spans="1:9" ht="18">
      <c r="A254" s="15"/>
      <c r="B254" s="2"/>
      <c r="C254" s="24"/>
      <c r="D254" s="25"/>
      <c r="E254" s="44"/>
      <c r="F254" s="119"/>
      <c r="G254" s="44"/>
      <c r="H254" s="44"/>
      <c r="I254" s="31"/>
    </row>
    <row r="255" spans="1:9" ht="18">
      <c r="A255" s="15">
        <f>A253+1</f>
        <v>150</v>
      </c>
      <c r="B255" s="2"/>
      <c r="C255" s="24" t="s">
        <v>146</v>
      </c>
      <c r="D255" s="25"/>
      <c r="E255" s="44">
        <v>2311538462</v>
      </c>
      <c r="F255" s="119"/>
      <c r="G255" s="44">
        <v>2634615385</v>
      </c>
      <c r="H255" s="44">
        <f aca="true" t="shared" si="16" ref="H255:H261">G255-E255</f>
        <v>323076923</v>
      </c>
      <c r="I255" s="31"/>
    </row>
    <row r="256" spans="1:9" ht="18">
      <c r="A256" s="77">
        <f aca="true" t="shared" si="17" ref="A256:A261">A255+1</f>
        <v>151</v>
      </c>
      <c r="B256" s="2"/>
      <c r="C256" s="24" t="s">
        <v>95</v>
      </c>
      <c r="D256" s="25"/>
      <c r="E256" s="75">
        <v>0.4543</v>
      </c>
      <c r="F256" s="148"/>
      <c r="G256" s="75">
        <v>0.4586</v>
      </c>
      <c r="H256" s="75">
        <f t="shared" si="16"/>
        <v>0.004300000000000026</v>
      </c>
      <c r="I256" s="31"/>
    </row>
    <row r="257" spans="1:9" ht="18">
      <c r="A257" s="77">
        <f t="shared" si="17"/>
        <v>152</v>
      </c>
      <c r="B257" s="2"/>
      <c r="C257" s="24" t="s">
        <v>147</v>
      </c>
      <c r="D257" s="25"/>
      <c r="E257" s="44">
        <v>0</v>
      </c>
      <c r="F257" s="119"/>
      <c r="G257" s="44">
        <v>0</v>
      </c>
      <c r="H257" s="44">
        <f t="shared" si="16"/>
        <v>0</v>
      </c>
      <c r="I257" s="31"/>
    </row>
    <row r="258" spans="1:9" ht="18">
      <c r="A258" s="77">
        <f t="shared" si="17"/>
        <v>153</v>
      </c>
      <c r="B258" s="2"/>
      <c r="C258" s="24" t="s">
        <v>96</v>
      </c>
      <c r="D258" s="25"/>
      <c r="E258" s="75">
        <v>0</v>
      </c>
      <c r="F258" s="148"/>
      <c r="G258" s="75">
        <v>0</v>
      </c>
      <c r="H258" s="75">
        <f t="shared" si="16"/>
        <v>0</v>
      </c>
      <c r="I258" s="31"/>
    </row>
    <row r="259" spans="1:9" ht="18">
      <c r="A259" s="77">
        <f t="shared" si="17"/>
        <v>154</v>
      </c>
      <c r="B259" s="2"/>
      <c r="C259" s="24" t="s">
        <v>148</v>
      </c>
      <c r="D259" s="25"/>
      <c r="E259" s="44">
        <v>2776150552</v>
      </c>
      <c r="F259" s="119"/>
      <c r="G259" s="44">
        <v>3110629011</v>
      </c>
      <c r="H259" s="44">
        <f t="shared" si="16"/>
        <v>334478459</v>
      </c>
      <c r="I259" s="31"/>
    </row>
    <row r="260" spans="1:9" ht="18.75" thickBot="1">
      <c r="A260" s="77">
        <f t="shared" si="17"/>
        <v>155</v>
      </c>
      <c r="B260" s="2"/>
      <c r="C260" s="24" t="s">
        <v>97</v>
      </c>
      <c r="D260" s="25"/>
      <c r="E260" s="76">
        <v>0.5457</v>
      </c>
      <c r="F260" s="149"/>
      <c r="G260" s="76">
        <v>0.5414</v>
      </c>
      <c r="H260" s="76">
        <f t="shared" si="16"/>
        <v>-0.0042999999999999705</v>
      </c>
      <c r="I260" s="31"/>
    </row>
    <row r="261" spans="1:9" ht="18">
      <c r="A261" s="77">
        <f t="shared" si="17"/>
        <v>156</v>
      </c>
      <c r="B261" s="2"/>
      <c r="C261" s="21" t="s">
        <v>94</v>
      </c>
      <c r="D261" s="25"/>
      <c r="E261" s="44">
        <f>E255+E257+E259</f>
        <v>5087689014</v>
      </c>
      <c r="F261" s="119">
        <f>F255+F257+F259</f>
        <v>0</v>
      </c>
      <c r="G261" s="44">
        <f>G255+G257+G259</f>
        <v>5745244396</v>
      </c>
      <c r="H261" s="44">
        <f t="shared" si="16"/>
        <v>657555382</v>
      </c>
      <c r="I261" s="31"/>
    </row>
    <row r="262" spans="1:9" ht="18">
      <c r="A262" s="15"/>
      <c r="B262" s="2"/>
      <c r="C262" s="21"/>
      <c r="D262" s="25"/>
      <c r="E262" s="44"/>
      <c r="F262" s="119"/>
      <c r="G262" s="44"/>
      <c r="H262" s="44"/>
      <c r="I262" s="31"/>
    </row>
    <row r="263" spans="1:9" ht="18">
      <c r="A263" s="15">
        <f>A261+1</f>
        <v>157</v>
      </c>
      <c r="B263" s="2"/>
      <c r="C263" s="24" t="s">
        <v>100</v>
      </c>
      <c r="D263" s="25"/>
      <c r="E263" s="48">
        <v>2775123398</v>
      </c>
      <c r="F263" s="119"/>
      <c r="G263" s="48">
        <v>0</v>
      </c>
      <c r="H263" s="44">
        <f>G263-E263</f>
        <v>-2775123398</v>
      </c>
      <c r="I263" s="67"/>
    </row>
    <row r="264" spans="1:9" ht="18">
      <c r="A264" s="15">
        <f>A263+1</f>
        <v>158</v>
      </c>
      <c r="B264" s="2"/>
      <c r="C264" s="24" t="s">
        <v>51</v>
      </c>
      <c r="D264" s="25"/>
      <c r="E264" s="48">
        <v>0</v>
      </c>
      <c r="F264" s="119"/>
      <c r="G264" s="48">
        <v>0</v>
      </c>
      <c r="H264" s="44">
        <f>G264-E264</f>
        <v>0</v>
      </c>
      <c r="I264" s="31"/>
    </row>
    <row r="265" spans="1:9" ht="18">
      <c r="A265" s="15">
        <f>A264+1</f>
        <v>159</v>
      </c>
      <c r="B265" s="2"/>
      <c r="C265" s="24" t="s">
        <v>52</v>
      </c>
      <c r="D265" s="25"/>
      <c r="E265" s="48">
        <v>0</v>
      </c>
      <c r="F265" s="119"/>
      <c r="G265" s="48">
        <v>0</v>
      </c>
      <c r="H265" s="44">
        <f>G265-E265</f>
        <v>0</v>
      </c>
      <c r="I265" s="31"/>
    </row>
    <row r="266" spans="1:9" ht="18.75" thickBot="1">
      <c r="A266" s="15">
        <f>A265+1</f>
        <v>160</v>
      </c>
      <c r="B266" s="2"/>
      <c r="C266" s="24" t="s">
        <v>101</v>
      </c>
      <c r="D266" s="25"/>
      <c r="E266" s="49">
        <v>-1027154</v>
      </c>
      <c r="F266" s="131"/>
      <c r="G266" s="49">
        <v>0</v>
      </c>
      <c r="H266" s="49">
        <f>G266-E266</f>
        <v>1027154</v>
      </c>
      <c r="I266" s="67"/>
    </row>
    <row r="267" spans="1:9" ht="18">
      <c r="A267" s="15">
        <f>A266+1</f>
        <v>161</v>
      </c>
      <c r="B267" s="2"/>
      <c r="C267" s="21" t="s">
        <v>53</v>
      </c>
      <c r="D267" s="25"/>
      <c r="E267" s="44">
        <f>E253+E263-E264-E265-E266</f>
        <v>2776150552</v>
      </c>
      <c r="F267" s="119">
        <f>F253+F263-F264-F265-F266</f>
        <v>0</v>
      </c>
      <c r="G267" s="44">
        <f>G253+G263-G264-G265-G266</f>
        <v>0</v>
      </c>
      <c r="H267" s="44">
        <f>G267-E267</f>
        <v>-2776150552</v>
      </c>
      <c r="I267" s="67"/>
    </row>
    <row r="268" spans="1:9" ht="18">
      <c r="A268" s="15"/>
      <c r="B268" s="2"/>
      <c r="C268" s="24"/>
      <c r="D268" s="25"/>
      <c r="E268" s="154"/>
      <c r="F268" s="112"/>
      <c r="G268" s="154"/>
      <c r="H268" s="43"/>
      <c r="I268" s="31"/>
    </row>
    <row r="269" spans="1:9" ht="18.75" thickBot="1">
      <c r="A269" s="15"/>
      <c r="B269" s="2"/>
      <c r="C269" s="21"/>
      <c r="D269" s="25"/>
      <c r="E269" s="171" t="s">
        <v>37</v>
      </c>
      <c r="F269" s="150"/>
      <c r="G269" s="171" t="s">
        <v>37</v>
      </c>
      <c r="H269" s="43"/>
      <c r="I269" s="31"/>
    </row>
    <row r="270" spans="1:9" ht="18.75" thickBot="1">
      <c r="A270" s="15"/>
      <c r="B270" s="2"/>
      <c r="C270" s="21"/>
      <c r="D270" s="25"/>
      <c r="E270" s="172" t="s">
        <v>38</v>
      </c>
      <c r="F270" s="112"/>
      <c r="G270" s="172" t="s">
        <v>38</v>
      </c>
      <c r="H270" s="43"/>
      <c r="I270" s="31"/>
    </row>
    <row r="271" spans="1:9" ht="18">
      <c r="A271" s="15">
        <f>A267+1</f>
        <v>162</v>
      </c>
      <c r="B271" s="2"/>
      <c r="C271" s="3" t="s">
        <v>146</v>
      </c>
      <c r="D271" s="2"/>
      <c r="E271" s="173">
        <v>0.02</v>
      </c>
      <c r="F271" s="151"/>
      <c r="G271" s="173">
        <v>0.0199</v>
      </c>
      <c r="H271" s="173">
        <f>G271-E271</f>
        <v>-9.99999999999994E-05</v>
      </c>
      <c r="I271" s="67"/>
    </row>
    <row r="272" spans="1:9" ht="18">
      <c r="A272" s="15">
        <f>A271+1</f>
        <v>163</v>
      </c>
      <c r="B272" s="2"/>
      <c r="C272" s="3" t="s">
        <v>91</v>
      </c>
      <c r="D272" s="2"/>
      <c r="E272" s="173">
        <v>0</v>
      </c>
      <c r="F272" s="151"/>
      <c r="G272" s="173">
        <v>0</v>
      </c>
      <c r="H272" s="173">
        <f>G272-E272</f>
        <v>0</v>
      </c>
      <c r="I272" s="31"/>
    </row>
    <row r="273" spans="1:9" ht="18.75" thickBot="1">
      <c r="A273" s="15">
        <f>A272+1</f>
        <v>164</v>
      </c>
      <c r="B273" s="2"/>
      <c r="C273" s="3" t="s">
        <v>148</v>
      </c>
      <c r="D273" s="2"/>
      <c r="E273" s="174">
        <v>0.0573</v>
      </c>
      <c r="F273" s="152"/>
      <c r="G273" s="174">
        <v>0.0568</v>
      </c>
      <c r="H273" s="174">
        <f>G273-E273</f>
        <v>-0.0004999999999999935</v>
      </c>
      <c r="I273" s="67"/>
    </row>
    <row r="274" spans="1:9" ht="18">
      <c r="A274" s="15">
        <f>A273+1</f>
        <v>165</v>
      </c>
      <c r="B274" s="2"/>
      <c r="C274" s="21" t="str">
        <f>"Total  (sum lines "&amp;A271&amp;" to "&amp;A273&amp;")"</f>
        <v>Total  (sum lines 162 to 164)</v>
      </c>
      <c r="D274" s="25"/>
      <c r="E274" s="173">
        <f>SUM(E271:E273)</f>
        <v>0.0773</v>
      </c>
      <c r="F274" s="151"/>
      <c r="G274" s="173">
        <f>SUM(G271:G273)</f>
        <v>0.0767</v>
      </c>
      <c r="H274" s="173">
        <f>G274-E274</f>
        <v>-0.0005999999999999894</v>
      </c>
      <c r="I274" s="67"/>
    </row>
    <row r="275" spans="1:9" ht="18">
      <c r="A275" s="2"/>
      <c r="B275" s="2"/>
      <c r="C275" s="2"/>
      <c r="D275" s="25"/>
      <c r="E275" s="2"/>
      <c r="F275" s="2"/>
      <c r="G275" s="2"/>
      <c r="H275" s="2"/>
      <c r="I275" s="31"/>
    </row>
    <row r="276" spans="1:9" ht="18">
      <c r="A276" s="2"/>
      <c r="B276" s="2"/>
      <c r="C276" s="3"/>
      <c r="D276" s="4"/>
      <c r="E276" s="12"/>
      <c r="F276" s="12"/>
      <c r="G276" s="12"/>
      <c r="H276" s="12"/>
      <c r="I276" s="1"/>
    </row>
    <row r="277" spans="1:11" ht="18">
      <c r="A277" s="2"/>
      <c r="B277" s="2"/>
      <c r="C277" s="3"/>
      <c r="D277" s="4"/>
      <c r="E277" s="4"/>
      <c r="F277" s="4"/>
      <c r="G277" s="30"/>
      <c r="H277" s="30"/>
      <c r="I277" s="12"/>
      <c r="K277" s="5" t="s">
        <v>0</v>
      </c>
    </row>
    <row r="278" spans="1:9" ht="18">
      <c r="A278" s="2"/>
      <c r="B278" s="2"/>
      <c r="C278" s="3"/>
      <c r="D278" s="4"/>
      <c r="E278" s="9"/>
      <c r="F278" s="65"/>
      <c r="G278" s="29"/>
      <c r="H278" s="30"/>
      <c r="I278" s="30"/>
    </row>
    <row r="279" ht="18">
      <c r="I279" s="30"/>
    </row>
  </sheetData>
  <sheetProtection/>
  <printOptions/>
  <pageMargins left="0.75" right="0.5" top="0.5" bottom="0.5" header="0.5" footer="0.5"/>
  <pageSetup horizontalDpi="600" verticalDpi="600" orientation="portrait" scale="50" r:id="rId1"/>
  <headerFooter alignWithMargins="0">
    <oddHeader>&amp;C&amp;"Arial,Bold"***VARIANCE ANALYSIS***</oddHeader>
    <oddFooter>&amp;CPage &amp;P of &amp;N</oddFooter>
  </headerFooter>
  <rowBreaks count="3" manualBreakCount="3">
    <brk id="81" max="7" man="1"/>
    <brk id="150" max="7" man="1"/>
    <brk id="21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zoomScale="70" zoomScaleNormal="70" zoomScalePageLayoutView="0" workbookViewId="0" topLeftCell="A1">
      <selection activeCell="C10" sqref="C10"/>
    </sheetView>
  </sheetViews>
  <sheetFormatPr defaultColWidth="9.140625" defaultRowHeight="12.75"/>
  <cols>
    <col min="1" max="1" width="7.8515625" style="0" customWidth="1"/>
    <col min="2" max="2" width="2.00390625" style="0" customWidth="1"/>
    <col min="3" max="3" width="100.7109375" style="0" customWidth="1"/>
    <col min="4" max="4" width="8.7109375" style="0" customWidth="1"/>
    <col min="5" max="5" width="20.57421875" style="0" customWidth="1"/>
    <col min="6" max="6" width="20.57421875" style="0" hidden="1" customWidth="1"/>
    <col min="7" max="7" width="20.57421875" style="0" customWidth="1"/>
    <col min="8" max="8" width="22.421875" style="0" customWidth="1"/>
  </cols>
  <sheetData>
    <row r="1" spans="1:14" s="5" customFormat="1" ht="18">
      <c r="A1" s="8" t="s">
        <v>68</v>
      </c>
      <c r="B1" s="2"/>
      <c r="C1" s="3"/>
      <c r="D1" s="4"/>
      <c r="E1" s="3"/>
      <c r="F1" s="3"/>
      <c r="G1" s="3"/>
      <c r="H1" s="3"/>
      <c r="I1" s="3"/>
      <c r="M1" s="6"/>
      <c r="N1" s="7"/>
    </row>
    <row r="2" spans="1:14" s="5" customFormat="1" ht="18">
      <c r="A2" s="8" t="s">
        <v>565</v>
      </c>
      <c r="B2" s="2"/>
      <c r="C2" s="3"/>
      <c r="D2" s="4"/>
      <c r="E2" s="3"/>
      <c r="F2" s="3"/>
      <c r="G2" s="3"/>
      <c r="H2" s="3"/>
      <c r="I2" s="3"/>
      <c r="M2" s="6"/>
      <c r="N2" s="7"/>
    </row>
    <row r="3" spans="1:14" s="5" customFormat="1" ht="18">
      <c r="A3" s="2"/>
      <c r="B3" s="2"/>
      <c r="C3" s="8"/>
      <c r="D3" s="4"/>
      <c r="E3" s="9"/>
      <c r="F3" s="10"/>
      <c r="G3" s="11"/>
      <c r="H3" s="3"/>
      <c r="I3" s="3"/>
      <c r="M3" s="6"/>
      <c r="N3" s="7"/>
    </row>
    <row r="4" spans="1:14" s="5" customFormat="1" ht="18">
      <c r="A4" s="2"/>
      <c r="B4" s="2"/>
      <c r="C4" s="3"/>
      <c r="D4" s="4"/>
      <c r="F4" s="3"/>
      <c r="G4" s="12"/>
      <c r="H4" s="3"/>
      <c r="I4" s="3"/>
      <c r="M4" s="6"/>
      <c r="N4" s="7"/>
    </row>
    <row r="5" spans="1:14" s="5" customFormat="1" ht="18">
      <c r="A5" s="2"/>
      <c r="B5" s="2"/>
      <c r="C5" s="3"/>
      <c r="D5" s="4"/>
      <c r="E5" s="16"/>
      <c r="F5" s="68"/>
      <c r="G5" s="16"/>
      <c r="H5" s="13"/>
      <c r="I5" s="14"/>
      <c r="M5" s="6"/>
      <c r="N5" s="7"/>
    </row>
    <row r="6" spans="1:14" s="5" customFormat="1" ht="18" customHeight="1">
      <c r="A6" s="15"/>
      <c r="B6" s="2"/>
      <c r="C6" s="13"/>
      <c r="D6" s="13"/>
      <c r="E6" s="16" t="s">
        <v>182</v>
      </c>
      <c r="F6" s="111"/>
      <c r="G6" s="16">
        <v>2020</v>
      </c>
      <c r="H6" s="16" t="s">
        <v>1</v>
      </c>
      <c r="I6" s="14"/>
      <c r="M6" s="6"/>
      <c r="N6" s="7"/>
    </row>
    <row r="7" spans="1:14" s="5" customFormat="1" ht="18">
      <c r="A7" s="15"/>
      <c r="B7" s="2"/>
      <c r="C7" s="13"/>
      <c r="D7" s="13"/>
      <c r="E7" s="69" t="s">
        <v>109</v>
      </c>
      <c r="F7" s="111"/>
      <c r="G7" s="69" t="s">
        <v>109</v>
      </c>
      <c r="H7" s="13"/>
      <c r="I7" s="14"/>
      <c r="M7" s="6"/>
      <c r="N7" s="7"/>
    </row>
    <row r="8" spans="1:14" s="5" customFormat="1" ht="18">
      <c r="A8" s="15" t="s">
        <v>2</v>
      </c>
      <c r="B8" s="2"/>
      <c r="C8" s="13"/>
      <c r="D8" s="13"/>
      <c r="E8" s="55" t="s">
        <v>3</v>
      </c>
      <c r="F8" s="111"/>
      <c r="G8" s="55" t="s">
        <v>3</v>
      </c>
      <c r="H8" s="1"/>
      <c r="I8" s="14"/>
      <c r="M8" s="6"/>
      <c r="N8" s="7"/>
    </row>
    <row r="9" spans="1:14" s="5" customFormat="1" ht="18.75" thickBot="1">
      <c r="A9" s="18" t="s">
        <v>4</v>
      </c>
      <c r="B9" s="2"/>
      <c r="C9" s="13"/>
      <c r="D9" s="13"/>
      <c r="E9" s="71" t="s">
        <v>5</v>
      </c>
      <c r="F9" s="111"/>
      <c r="G9" s="71" t="s">
        <v>5</v>
      </c>
      <c r="H9" s="19"/>
      <c r="I9" s="14"/>
      <c r="M9" s="6"/>
      <c r="N9" s="7"/>
    </row>
    <row r="10" spans="1:14" s="5" customFormat="1" ht="18">
      <c r="A10" s="184">
        <v>1</v>
      </c>
      <c r="B10" s="2"/>
      <c r="C10" s="186" t="s">
        <v>181</v>
      </c>
      <c r="D10" s="13"/>
      <c r="E10" s="104"/>
      <c r="F10" s="111"/>
      <c r="G10" s="157"/>
      <c r="H10" s="157"/>
      <c r="I10" s="67"/>
      <c r="L10" s="7"/>
      <c r="M10" s="6"/>
      <c r="N10" s="7"/>
    </row>
    <row r="11" spans="1:14" s="5" customFormat="1" ht="18">
      <c r="A11" s="184">
        <f>A10+1</f>
        <v>2</v>
      </c>
      <c r="B11" s="2"/>
      <c r="C11" s="187" t="s">
        <v>592</v>
      </c>
      <c r="D11" s="13"/>
      <c r="E11" s="157">
        <v>1813421.19734475</v>
      </c>
      <c r="F11" s="111"/>
      <c r="G11" s="157">
        <v>2188746.252678767</v>
      </c>
      <c r="H11" s="157">
        <f>G11-E11</f>
        <v>375325.0553340169</v>
      </c>
      <c r="I11" s="67"/>
      <c r="L11" s="7"/>
      <c r="M11" s="6"/>
      <c r="N11" s="7"/>
    </row>
    <row r="12" spans="1:14" s="5" customFormat="1" ht="18">
      <c r="A12" s="184">
        <f>A11+1</f>
        <v>3</v>
      </c>
      <c r="B12" s="2"/>
      <c r="C12" s="187" t="s">
        <v>593</v>
      </c>
      <c r="D12" s="13"/>
      <c r="E12" s="157">
        <v>0</v>
      </c>
      <c r="F12" s="111"/>
      <c r="G12" s="157">
        <v>0</v>
      </c>
      <c r="H12" s="157">
        <f>G12-E12</f>
        <v>0</v>
      </c>
      <c r="I12" s="67"/>
      <c r="L12" s="7"/>
      <c r="M12" s="6"/>
      <c r="N12" s="7"/>
    </row>
    <row r="13" spans="1:14" s="5" customFormat="1" ht="18">
      <c r="A13" s="184">
        <f>A12+1</f>
        <v>4</v>
      </c>
      <c r="B13" s="2"/>
      <c r="C13" s="187" t="s">
        <v>594</v>
      </c>
      <c r="D13" s="13"/>
      <c r="E13" s="157">
        <v>0</v>
      </c>
      <c r="F13" s="111"/>
      <c r="G13" s="157">
        <v>0</v>
      </c>
      <c r="H13" s="157">
        <f>G13-E13</f>
        <v>0</v>
      </c>
      <c r="I13" s="67"/>
      <c r="L13" s="7"/>
      <c r="M13" s="6"/>
      <c r="N13" s="7"/>
    </row>
    <row r="14" spans="1:14" s="5" customFormat="1" ht="18">
      <c r="A14" s="20"/>
      <c r="B14" s="2"/>
      <c r="C14" s="28"/>
      <c r="D14" s="13"/>
      <c r="E14" s="104"/>
      <c r="F14" s="111"/>
      <c r="G14" s="104"/>
      <c r="H14" s="104"/>
      <c r="I14" s="67"/>
      <c r="L14" s="7"/>
      <c r="M14" s="6"/>
      <c r="N14" s="7"/>
    </row>
    <row r="15" spans="1:14" s="5" customFormat="1" ht="18">
      <c r="A15" s="184">
        <f>A13+1</f>
        <v>5</v>
      </c>
      <c r="B15" s="2"/>
      <c r="C15" s="187" t="s">
        <v>595</v>
      </c>
      <c r="D15" s="13"/>
      <c r="E15" s="157">
        <v>1813421.19734475</v>
      </c>
      <c r="F15" s="111"/>
      <c r="G15" s="157">
        <v>2188746.252678767</v>
      </c>
      <c r="H15" s="157">
        <f>G15-E15</f>
        <v>375325.0553340169</v>
      </c>
      <c r="I15" s="67"/>
      <c r="L15" s="7"/>
      <c r="M15" s="6"/>
      <c r="N15" s="7"/>
    </row>
    <row r="16" spans="1:14" s="5" customFormat="1" ht="18">
      <c r="A16" s="20"/>
      <c r="B16" s="2"/>
      <c r="C16" s="182"/>
      <c r="D16" s="13"/>
      <c r="E16" s="104"/>
      <c r="F16" s="111"/>
      <c r="G16" s="157"/>
      <c r="H16" s="157"/>
      <c r="I16" s="67"/>
      <c r="L16" s="7"/>
      <c r="M16" s="6"/>
      <c r="N16" s="7"/>
    </row>
    <row r="17" spans="1:14" s="5" customFormat="1" ht="18">
      <c r="A17" s="184">
        <f>A15+1</f>
        <v>6</v>
      </c>
      <c r="B17" s="2"/>
      <c r="C17" s="188" t="s">
        <v>591</v>
      </c>
      <c r="D17" s="13"/>
      <c r="E17" s="185">
        <v>457410</v>
      </c>
      <c r="F17" s="111"/>
      <c r="G17" s="185">
        <v>461139</v>
      </c>
      <c r="H17" s="185">
        <f>G17-E17</f>
        <v>3729</v>
      </c>
      <c r="I17" s="67"/>
      <c r="L17" s="7"/>
      <c r="M17" s="6"/>
      <c r="N17" s="7"/>
    </row>
    <row r="18" spans="1:14" s="5" customFormat="1" ht="18">
      <c r="A18" s="20"/>
      <c r="B18" s="2"/>
      <c r="C18" s="183"/>
      <c r="D18" s="13"/>
      <c r="E18" s="104"/>
      <c r="F18" s="111"/>
      <c r="G18" s="104"/>
      <c r="H18" s="104"/>
      <c r="I18" s="67"/>
      <c r="L18" s="7"/>
      <c r="M18" s="6"/>
      <c r="N18" s="7"/>
    </row>
    <row r="19" spans="1:14" s="5" customFormat="1" ht="18">
      <c r="A19" s="184">
        <f>A17+1</f>
        <v>7</v>
      </c>
      <c r="B19" s="2"/>
      <c r="C19" s="189" t="s">
        <v>596</v>
      </c>
      <c r="D19" s="13"/>
      <c r="E19" s="156">
        <v>3.9645420899078507</v>
      </c>
      <c r="F19" s="112"/>
      <c r="G19" s="156">
        <v>4.7463915493566295</v>
      </c>
      <c r="H19" s="156">
        <f>G19-E19</f>
        <v>0.7818494594487788</v>
      </c>
      <c r="I19" s="14"/>
      <c r="M19" s="6"/>
      <c r="N19" s="7"/>
    </row>
    <row r="20" spans="1:14" s="5" customFormat="1" ht="18">
      <c r="A20" s="20"/>
      <c r="B20" s="2"/>
      <c r="C20" s="183"/>
      <c r="D20" s="13"/>
      <c r="E20" s="22"/>
      <c r="F20" s="112"/>
      <c r="G20" s="154"/>
      <c r="H20" s="22"/>
      <c r="I20" s="14"/>
      <c r="M20" s="6"/>
      <c r="N20" s="7"/>
    </row>
    <row r="21" spans="1:14" s="5" customFormat="1" ht="18">
      <c r="A21" s="184">
        <f>A19+1</f>
        <v>8</v>
      </c>
      <c r="B21" s="2"/>
      <c r="C21" s="195" t="s">
        <v>598</v>
      </c>
      <c r="D21" s="13"/>
      <c r="E21" s="204">
        <v>0.12408920790362282</v>
      </c>
      <c r="F21" s="112"/>
      <c r="G21" s="204">
        <v>0.12633851518973116</v>
      </c>
      <c r="H21" s="204">
        <f>G21-E21</f>
        <v>0.0022493072861083374</v>
      </c>
      <c r="I21" s="14"/>
      <c r="M21" s="6"/>
      <c r="N21" s="7"/>
    </row>
    <row r="22" spans="1:14" s="5" customFormat="1" ht="18">
      <c r="A22" s="20"/>
      <c r="B22" s="2"/>
      <c r="C22" s="183"/>
      <c r="D22" s="13"/>
      <c r="E22" s="22"/>
      <c r="F22" s="112"/>
      <c r="G22" s="154"/>
      <c r="H22" s="22"/>
      <c r="I22" s="14"/>
      <c r="M22" s="6"/>
      <c r="N22" s="7"/>
    </row>
    <row r="23" spans="1:8" ht="18">
      <c r="A23" s="184">
        <f>A21+1</f>
        <v>9</v>
      </c>
      <c r="C23" s="189" t="s">
        <v>597</v>
      </c>
      <c r="E23" s="157">
        <v>1291638345</v>
      </c>
      <c r="G23" s="157">
        <v>1372088596</v>
      </c>
      <c r="H23" s="157">
        <f>G23-E23</f>
        <v>80450251</v>
      </c>
    </row>
    <row r="24" ht="18">
      <c r="C24" s="189"/>
    </row>
    <row r="25" spans="1:8" ht="18">
      <c r="A25" s="184">
        <f>A23+1</f>
        <v>10</v>
      </c>
      <c r="C25" s="189" t="s">
        <v>599</v>
      </c>
      <c r="E25" s="202">
        <v>0.7941068678252214</v>
      </c>
      <c r="F25" s="205"/>
      <c r="G25" s="202">
        <v>0.8080880549042601</v>
      </c>
      <c r="H25" s="202">
        <f>G25-E25</f>
        <v>0.013981187079038615</v>
      </c>
    </row>
    <row r="26" ht="18">
      <c r="C26" s="189"/>
    </row>
    <row r="27" spans="1:3" ht="18">
      <c r="A27" s="184">
        <f>A25+1</f>
        <v>11</v>
      </c>
      <c r="C27" s="189" t="s">
        <v>574</v>
      </c>
    </row>
    <row r="28" spans="1:8" ht="18">
      <c r="A28" s="184">
        <f>A27+1</f>
        <v>12</v>
      </c>
      <c r="C28" s="193" t="s">
        <v>600</v>
      </c>
      <c r="E28" s="203">
        <v>1991056</v>
      </c>
      <c r="G28" s="203">
        <v>2015933.2028321342</v>
      </c>
      <c r="H28" s="203">
        <f>G28-E28</f>
        <v>24877.202832134208</v>
      </c>
    </row>
    <row r="29" spans="1:8" ht="18">
      <c r="A29" s="184">
        <f>A28+1</f>
        <v>13</v>
      </c>
      <c r="C29" s="193" t="s">
        <v>601</v>
      </c>
      <c r="E29" s="203">
        <v>849960</v>
      </c>
      <c r="G29" s="203">
        <v>901563.6880159673</v>
      </c>
      <c r="H29" s="203">
        <f>G29-E29</f>
        <v>51603.68801596726</v>
      </c>
    </row>
    <row r="30" spans="1:8" ht="18">
      <c r="A30" s="184">
        <f>A29+1</f>
        <v>14</v>
      </c>
      <c r="C30" s="193" t="s">
        <v>602</v>
      </c>
      <c r="E30" s="203">
        <v>41063</v>
      </c>
      <c r="G30" s="203">
        <v>46309.34221499872</v>
      </c>
      <c r="H30" s="203">
        <f>G30-E30</f>
        <v>5246.342214998716</v>
      </c>
    </row>
    <row r="31" s="194" customFormat="1" ht="18">
      <c r="C31" s="189"/>
    </row>
    <row r="32" spans="1:3" s="194" customFormat="1" ht="18">
      <c r="A32" s="184">
        <f>A30+1</f>
        <v>15</v>
      </c>
      <c r="C32" s="195" t="s">
        <v>566</v>
      </c>
    </row>
    <row r="33" spans="1:8" s="194" customFormat="1" ht="18">
      <c r="A33" s="184">
        <f>A32+1</f>
        <v>16</v>
      </c>
      <c r="C33" s="196" t="s">
        <v>577</v>
      </c>
      <c r="E33" s="157">
        <v>36119849</v>
      </c>
      <c r="G33" s="157">
        <v>38739555</v>
      </c>
      <c r="H33" s="157">
        <f>G33-E33</f>
        <v>2619706</v>
      </c>
    </row>
    <row r="34" s="194" customFormat="1" ht="18">
      <c r="C34" s="189"/>
    </row>
    <row r="35" spans="1:3" s="194" customFormat="1" ht="18">
      <c r="A35" s="184">
        <f>A33+1</f>
        <v>17</v>
      </c>
      <c r="C35" s="195" t="s">
        <v>567</v>
      </c>
    </row>
    <row r="36" spans="1:8" s="194" customFormat="1" ht="18">
      <c r="A36" s="184">
        <f>A35+1</f>
        <v>18</v>
      </c>
      <c r="C36" s="196" t="s">
        <v>578</v>
      </c>
      <c r="E36" s="157">
        <v>9939908.91487003</v>
      </c>
      <c r="G36" s="157">
        <v>10128260.566892283</v>
      </c>
      <c r="H36" s="157">
        <f>G36-E36</f>
        <v>188351.65202225372</v>
      </c>
    </row>
    <row r="37" s="194" customFormat="1" ht="18">
      <c r="C37" s="189"/>
    </row>
    <row r="38" spans="1:3" s="194" customFormat="1" ht="18">
      <c r="A38" s="184">
        <f>A36+1</f>
        <v>19</v>
      </c>
      <c r="C38" s="195" t="s">
        <v>568</v>
      </c>
    </row>
    <row r="39" spans="1:8" s="194" customFormat="1" ht="18">
      <c r="A39" s="184">
        <f>A38+1</f>
        <v>20</v>
      </c>
      <c r="C39" s="196" t="s">
        <v>579</v>
      </c>
      <c r="E39" s="157">
        <v>19387066.86097473</v>
      </c>
      <c r="G39" s="157">
        <v>24226590.074679185</v>
      </c>
      <c r="H39" s="157">
        <f>G39-E39</f>
        <v>4839523.213704456</v>
      </c>
    </row>
    <row r="40" spans="3:7" s="194" customFormat="1" ht="18">
      <c r="C40" s="196"/>
      <c r="G40" s="157"/>
    </row>
    <row r="41" spans="1:3" s="194" customFormat="1" ht="18">
      <c r="A41" s="184">
        <f>A39+1</f>
        <v>21</v>
      </c>
      <c r="C41" s="195" t="s">
        <v>580</v>
      </c>
    </row>
    <row r="42" spans="1:8" s="194" customFormat="1" ht="18">
      <c r="A42" s="184">
        <f>A41+1</f>
        <v>22</v>
      </c>
      <c r="C42" s="197" t="s">
        <v>581</v>
      </c>
      <c r="E42" s="75">
        <v>0.0211</v>
      </c>
      <c r="G42" s="75">
        <v>0.0176</v>
      </c>
      <c r="H42" s="206">
        <f>G42-E42</f>
        <v>-0.0034999999999999996</v>
      </c>
    </row>
    <row r="43" spans="1:8" s="194" customFormat="1" ht="18">
      <c r="A43" s="184">
        <f>A42+1</f>
        <v>23</v>
      </c>
      <c r="C43" s="198" t="s">
        <v>582</v>
      </c>
      <c r="E43" s="75">
        <v>0</v>
      </c>
      <c r="G43" s="75">
        <v>0</v>
      </c>
      <c r="H43" s="206">
        <f>G43-E43</f>
        <v>0</v>
      </c>
    </row>
    <row r="44" spans="1:8" s="194" customFormat="1" ht="18">
      <c r="A44" s="184">
        <f>A43+1</f>
        <v>24</v>
      </c>
      <c r="C44" s="198" t="s">
        <v>583</v>
      </c>
      <c r="E44" s="75">
        <v>0.0535</v>
      </c>
      <c r="G44" s="75">
        <v>0.0541</v>
      </c>
      <c r="H44" s="206">
        <f>G44-E44</f>
        <v>0.0006000000000000033</v>
      </c>
    </row>
    <row r="45" spans="1:8" s="194" customFormat="1" ht="18">
      <c r="A45" s="184">
        <f>A44+1</f>
        <v>25</v>
      </c>
      <c r="C45" s="198" t="s">
        <v>584</v>
      </c>
      <c r="E45" s="75">
        <v>0.0746</v>
      </c>
      <c r="G45" s="75">
        <v>0.0717</v>
      </c>
      <c r="H45" s="206">
        <f>G45-E45</f>
        <v>-0.0029</v>
      </c>
    </row>
    <row r="46" s="194" customFormat="1" ht="18"/>
    <row r="47" spans="1:3" s="194" customFormat="1" ht="18">
      <c r="A47" s="184">
        <f>A45+1</f>
        <v>26</v>
      </c>
      <c r="C47" s="195" t="s">
        <v>569</v>
      </c>
    </row>
    <row r="48" spans="1:8" s="194" customFormat="1" ht="18">
      <c r="A48" s="184">
        <f>A47+1</f>
        <v>27</v>
      </c>
      <c r="C48" s="196" t="s">
        <v>585</v>
      </c>
      <c r="E48" s="157">
        <v>31977929</v>
      </c>
      <c r="G48" s="157">
        <v>33572931</v>
      </c>
      <c r="H48" s="157">
        <f>G48-E48</f>
        <v>1595002</v>
      </c>
    </row>
    <row r="49" s="194" customFormat="1" ht="18"/>
    <row r="50" spans="1:3" s="194" customFormat="1" ht="18">
      <c r="A50" s="184">
        <f>A48+1</f>
        <v>28</v>
      </c>
      <c r="C50" s="195" t="s">
        <v>570</v>
      </c>
    </row>
    <row r="51" spans="1:8" s="194" customFormat="1" ht="18">
      <c r="A51" s="184">
        <f>A50+1</f>
        <v>29</v>
      </c>
      <c r="C51" s="199" t="s">
        <v>586</v>
      </c>
      <c r="E51" s="157">
        <v>14537932.316368535</v>
      </c>
      <c r="G51" s="157">
        <v>15886747.042599034</v>
      </c>
      <c r="H51" s="157">
        <f>G51-E51</f>
        <v>1348814.7262304984</v>
      </c>
    </row>
    <row r="52" s="194" customFormat="1" ht="18"/>
    <row r="53" spans="1:3" s="194" customFormat="1" ht="18">
      <c r="A53" s="184">
        <f>A51+1</f>
        <v>30</v>
      </c>
      <c r="C53" s="200" t="s">
        <v>571</v>
      </c>
    </row>
    <row r="54" spans="1:8" s="194" customFormat="1" ht="18">
      <c r="A54" s="184">
        <f>A53+1</f>
        <v>31</v>
      </c>
      <c r="C54" s="199" t="s">
        <v>575</v>
      </c>
      <c r="E54" s="157">
        <v>-2230656.2664301014</v>
      </c>
      <c r="G54" s="157">
        <v>-2999451.7137019224</v>
      </c>
      <c r="H54" s="157">
        <f>G54-E54</f>
        <v>-768795.4472718211</v>
      </c>
    </row>
    <row r="55" s="194" customFormat="1" ht="18"/>
    <row r="56" spans="1:3" s="194" customFormat="1" ht="18">
      <c r="A56" s="184">
        <f>A54+1</f>
        <v>32</v>
      </c>
      <c r="C56" s="195" t="s">
        <v>576</v>
      </c>
    </row>
    <row r="57" spans="1:8" s="194" customFormat="1" ht="18">
      <c r="A57" s="184">
        <f>A56+1</f>
        <v>33</v>
      </c>
      <c r="C57" s="201" t="s">
        <v>587</v>
      </c>
      <c r="E57" s="157">
        <v>6039826.15172209</v>
      </c>
      <c r="G57" s="157">
        <v>6022138.867732554</v>
      </c>
      <c r="H57" s="157">
        <f>G57-E57</f>
        <v>-17687.283989536576</v>
      </c>
    </row>
    <row r="58" spans="1:8" s="194" customFormat="1" ht="18">
      <c r="A58" s="184">
        <f>A56+1</f>
        <v>33</v>
      </c>
      <c r="C58" s="201" t="s">
        <v>588</v>
      </c>
      <c r="E58" s="157">
        <v>1258165.883527496</v>
      </c>
      <c r="G58" s="157">
        <v>1319858.5413296921</v>
      </c>
      <c r="H58" s="157">
        <f>G58-E58</f>
        <v>61692.65780219622</v>
      </c>
    </row>
    <row r="59" s="194" customFormat="1" ht="18">
      <c r="C59" s="199"/>
    </row>
    <row r="60" spans="1:3" s="194" customFormat="1" ht="18">
      <c r="A60" s="184">
        <f>A58+1</f>
        <v>34</v>
      </c>
      <c r="C60" s="195" t="s">
        <v>572</v>
      </c>
    </row>
    <row r="61" spans="1:8" s="194" customFormat="1" ht="18">
      <c r="A61" s="184">
        <f>A60+1</f>
        <v>35</v>
      </c>
      <c r="C61" s="196" t="s">
        <v>589</v>
      </c>
      <c r="E61" s="157">
        <v>-212500639.6922842</v>
      </c>
      <c r="G61" s="157">
        <v>-215000694.1126194</v>
      </c>
      <c r="H61" s="157">
        <f>G61-E61</f>
        <v>-2500054.4203352034</v>
      </c>
    </row>
    <row r="62" s="194" customFormat="1" ht="18"/>
    <row r="63" spans="1:3" s="194" customFormat="1" ht="18">
      <c r="A63" s="184">
        <f>A61+1</f>
        <v>36</v>
      </c>
      <c r="C63" s="195" t="s">
        <v>573</v>
      </c>
    </row>
    <row r="64" spans="1:8" s="194" customFormat="1" ht="18">
      <c r="A64" s="184">
        <f>A63+1</f>
        <v>37</v>
      </c>
      <c r="C64" s="196" t="s">
        <v>590</v>
      </c>
      <c r="E64" s="157">
        <v>-8509862.44</v>
      </c>
      <c r="G64" s="157">
        <v>-8531471</v>
      </c>
      <c r="H64" s="157">
        <f>G64-E64</f>
        <v>-21608.56000000052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9"/>
  <sheetViews>
    <sheetView zoomScale="80" zoomScaleNormal="80" zoomScalePageLayoutView="0" workbookViewId="0" topLeftCell="A1">
      <selection activeCell="C138" sqref="C138"/>
    </sheetView>
  </sheetViews>
  <sheetFormatPr defaultColWidth="9.140625" defaultRowHeight="12.75"/>
  <cols>
    <col min="1" max="1" width="8.57421875" style="94" customWidth="1"/>
    <col min="2" max="2" width="16.140625" style="102" bestFit="1" customWidth="1"/>
    <col min="3" max="3" width="85.00390625" style="94" bestFit="1" customWidth="1"/>
    <col min="4" max="4" width="10.7109375" style="94" customWidth="1"/>
    <col min="5" max="5" width="16.7109375" style="103" customWidth="1"/>
    <col min="6" max="6" width="15.28125" style="95" customWidth="1"/>
    <col min="7" max="7" width="18.140625" style="89" bestFit="1" customWidth="1"/>
    <col min="8" max="8" width="18.8515625" style="108" bestFit="1" customWidth="1"/>
    <col min="9" max="16384" width="9.140625" style="89" customWidth="1"/>
  </cols>
  <sheetData>
    <row r="1" spans="1:5" ht="12.75">
      <c r="A1" s="92" t="s">
        <v>68</v>
      </c>
      <c r="B1" s="93"/>
      <c r="D1" s="95"/>
      <c r="E1" s="96"/>
    </row>
    <row r="2" spans="1:5" ht="12.75">
      <c r="A2" s="92" t="s">
        <v>183</v>
      </c>
      <c r="B2" s="93"/>
      <c r="D2" s="95"/>
      <c r="E2" s="96"/>
    </row>
    <row r="3" spans="1:5" ht="12.75">
      <c r="A3" s="97"/>
      <c r="B3" s="93"/>
      <c r="D3" s="95"/>
      <c r="E3" s="96"/>
    </row>
    <row r="4" spans="1:5" ht="12.75">
      <c r="A4" s="95" t="s">
        <v>2</v>
      </c>
      <c r="B4" s="93"/>
      <c r="D4" s="95"/>
      <c r="E4" s="96"/>
    </row>
    <row r="5" spans="1:8" s="101" customFormat="1" ht="12.75">
      <c r="A5" s="98" t="s">
        <v>4</v>
      </c>
      <c r="B5" s="99" t="s">
        <v>104</v>
      </c>
      <c r="C5" s="98" t="s">
        <v>105</v>
      </c>
      <c r="D5" s="98" t="s">
        <v>106</v>
      </c>
      <c r="E5" s="100" t="s">
        <v>94</v>
      </c>
      <c r="F5" s="98" t="s">
        <v>103</v>
      </c>
      <c r="G5" s="98" t="s">
        <v>111</v>
      </c>
      <c r="H5" s="108"/>
    </row>
    <row r="6" spans="1:8" s="107" customFormat="1" ht="12.75">
      <c r="A6" s="95">
        <v>1</v>
      </c>
      <c r="B6" s="105" t="s">
        <v>185</v>
      </c>
      <c r="C6" s="105" t="s">
        <v>186</v>
      </c>
      <c r="D6" s="106">
        <v>2020</v>
      </c>
      <c r="E6" s="103">
        <v>120974795.58</v>
      </c>
      <c r="F6" s="95">
        <v>50447</v>
      </c>
      <c r="G6" s="95" t="s">
        <v>553</v>
      </c>
      <c r="H6" s="108"/>
    </row>
    <row r="7" spans="1:8" s="107" customFormat="1" ht="12.75">
      <c r="A7" s="95">
        <f>A6+1</f>
        <v>2</v>
      </c>
      <c r="B7" s="105" t="s">
        <v>187</v>
      </c>
      <c r="C7" s="105" t="s">
        <v>188</v>
      </c>
      <c r="D7" s="106">
        <v>2020</v>
      </c>
      <c r="E7" s="103">
        <v>52378496.21</v>
      </c>
      <c r="F7" s="95"/>
      <c r="G7" s="95"/>
      <c r="H7" s="108"/>
    </row>
    <row r="8" spans="1:8" s="107" customFormat="1" ht="12.75">
      <c r="A8" s="95">
        <f aca="true" t="shared" si="0" ref="A8:A71">A7+1</f>
        <v>3</v>
      </c>
      <c r="B8" s="105" t="s">
        <v>189</v>
      </c>
      <c r="C8" s="105" t="s">
        <v>190</v>
      </c>
      <c r="D8" s="106">
        <v>2020</v>
      </c>
      <c r="E8" s="103">
        <v>45823127.48</v>
      </c>
      <c r="F8" s="95">
        <v>102156</v>
      </c>
      <c r="G8" s="95" t="s">
        <v>554</v>
      </c>
      <c r="H8" s="108"/>
    </row>
    <row r="9" spans="1:8" s="107" customFormat="1" ht="12.75">
      <c r="A9" s="95">
        <f t="shared" si="0"/>
        <v>4</v>
      </c>
      <c r="B9" s="105" t="s">
        <v>191</v>
      </c>
      <c r="C9" s="105" t="s">
        <v>192</v>
      </c>
      <c r="D9" s="106">
        <v>2020</v>
      </c>
      <c r="E9" s="103">
        <v>16626976.44</v>
      </c>
      <c r="F9" s="95"/>
      <c r="G9" s="95"/>
      <c r="H9" s="108"/>
    </row>
    <row r="10" spans="1:8" s="107" customFormat="1" ht="12.75">
      <c r="A10" s="95">
        <f t="shared" si="0"/>
        <v>5</v>
      </c>
      <c r="B10" s="105" t="s">
        <v>193</v>
      </c>
      <c r="C10" s="105" t="s">
        <v>194</v>
      </c>
      <c r="D10" s="106">
        <v>2020</v>
      </c>
      <c r="E10" s="103">
        <v>13948414.4</v>
      </c>
      <c r="F10" s="95"/>
      <c r="G10" s="95"/>
      <c r="H10" s="108"/>
    </row>
    <row r="11" spans="1:8" s="107" customFormat="1" ht="12.75">
      <c r="A11" s="95">
        <f t="shared" si="0"/>
        <v>6</v>
      </c>
      <c r="B11" s="105" t="s">
        <v>195</v>
      </c>
      <c r="C11" s="105" t="s">
        <v>196</v>
      </c>
      <c r="D11" s="106">
        <v>2020</v>
      </c>
      <c r="E11" s="103">
        <v>12186131.4</v>
      </c>
      <c r="F11" s="95">
        <v>102158</v>
      </c>
      <c r="G11" s="95" t="s">
        <v>555</v>
      </c>
      <c r="H11" s="95"/>
    </row>
    <row r="12" spans="1:8" s="107" customFormat="1" ht="12.75">
      <c r="A12" s="95">
        <f t="shared" si="0"/>
        <v>7</v>
      </c>
      <c r="B12" s="105" t="s">
        <v>197</v>
      </c>
      <c r="C12" s="105" t="s">
        <v>198</v>
      </c>
      <c r="D12" s="106">
        <v>2020</v>
      </c>
      <c r="E12" s="103">
        <v>11357782.31</v>
      </c>
      <c r="F12" s="95">
        <v>51478</v>
      </c>
      <c r="G12" s="95" t="s">
        <v>556</v>
      </c>
      <c r="H12" s="95"/>
    </row>
    <row r="13" spans="1:8" s="107" customFormat="1" ht="12.75">
      <c r="A13" s="95">
        <f t="shared" si="0"/>
        <v>8</v>
      </c>
      <c r="B13" s="105" t="s">
        <v>199</v>
      </c>
      <c r="C13" s="105" t="s">
        <v>200</v>
      </c>
      <c r="D13" s="106">
        <v>2020</v>
      </c>
      <c r="E13" s="103">
        <v>10013575.01</v>
      </c>
      <c r="F13" s="95"/>
      <c r="G13" s="95"/>
      <c r="H13" s="95"/>
    </row>
    <row r="14" spans="1:8" s="107" customFormat="1" ht="12.75">
      <c r="A14" s="95">
        <f t="shared" si="0"/>
        <v>9</v>
      </c>
      <c r="B14" s="105" t="s">
        <v>201</v>
      </c>
      <c r="C14" s="105" t="s">
        <v>202</v>
      </c>
      <c r="D14" s="106">
        <v>2020</v>
      </c>
      <c r="E14" s="103">
        <v>9927056.83</v>
      </c>
      <c r="F14" s="95"/>
      <c r="G14" s="95"/>
      <c r="H14" s="95"/>
    </row>
    <row r="15" spans="1:8" s="107" customFormat="1" ht="12.75">
      <c r="A15" s="95">
        <f t="shared" si="0"/>
        <v>10</v>
      </c>
      <c r="B15" s="105" t="s">
        <v>203</v>
      </c>
      <c r="C15" s="105" t="s">
        <v>204</v>
      </c>
      <c r="D15" s="106">
        <v>2020</v>
      </c>
      <c r="E15" s="103">
        <v>9879074.41</v>
      </c>
      <c r="F15" s="95"/>
      <c r="G15" s="95"/>
      <c r="H15" s="95"/>
    </row>
    <row r="16" spans="1:8" s="107" customFormat="1" ht="12.75">
      <c r="A16" s="95">
        <f t="shared" si="0"/>
        <v>11</v>
      </c>
      <c r="B16" s="105" t="s">
        <v>205</v>
      </c>
      <c r="C16" s="105" t="s">
        <v>206</v>
      </c>
      <c r="D16" s="106">
        <v>2020</v>
      </c>
      <c r="E16" s="103">
        <v>7969385.79</v>
      </c>
      <c r="F16" s="95"/>
      <c r="G16" s="95"/>
      <c r="H16" s="95"/>
    </row>
    <row r="17" spans="1:8" s="107" customFormat="1" ht="12.75">
      <c r="A17" s="95">
        <f t="shared" si="0"/>
        <v>12</v>
      </c>
      <c r="B17" s="105" t="s">
        <v>207</v>
      </c>
      <c r="C17" s="105" t="s">
        <v>208</v>
      </c>
      <c r="D17" s="106">
        <v>2020</v>
      </c>
      <c r="E17" s="103">
        <v>6390810</v>
      </c>
      <c r="F17" s="95"/>
      <c r="G17" s="95"/>
      <c r="H17" s="95"/>
    </row>
    <row r="18" spans="1:8" s="107" customFormat="1" ht="12.75">
      <c r="A18" s="95">
        <f t="shared" si="0"/>
        <v>13</v>
      </c>
      <c r="B18" s="105" t="s">
        <v>209</v>
      </c>
      <c r="C18" s="105" t="s">
        <v>210</v>
      </c>
      <c r="D18" s="106">
        <v>2020</v>
      </c>
      <c r="E18" s="103">
        <v>6008154.88</v>
      </c>
      <c r="F18" s="95">
        <v>51450</v>
      </c>
      <c r="G18" s="95" t="s">
        <v>557</v>
      </c>
      <c r="H18" s="95"/>
    </row>
    <row r="19" spans="1:8" s="107" customFormat="1" ht="12.75">
      <c r="A19" s="95">
        <f t="shared" si="0"/>
        <v>14</v>
      </c>
      <c r="B19" s="105" t="s">
        <v>211</v>
      </c>
      <c r="C19" s="105" t="s">
        <v>212</v>
      </c>
      <c r="D19" s="106">
        <v>2020</v>
      </c>
      <c r="E19" s="103">
        <v>5605812.87</v>
      </c>
      <c r="F19" s="95"/>
      <c r="G19" s="95"/>
      <c r="H19" s="95"/>
    </row>
    <row r="20" spans="1:8" s="107" customFormat="1" ht="12.75">
      <c r="A20" s="95">
        <f t="shared" si="0"/>
        <v>15</v>
      </c>
      <c r="B20" s="105" t="s">
        <v>213</v>
      </c>
      <c r="C20" s="105" t="s">
        <v>214</v>
      </c>
      <c r="D20" s="106">
        <v>2020</v>
      </c>
      <c r="E20" s="103">
        <v>5506117.37</v>
      </c>
      <c r="F20" s="95">
        <v>50447</v>
      </c>
      <c r="G20" s="95" t="s">
        <v>558</v>
      </c>
      <c r="H20" s="95"/>
    </row>
    <row r="21" spans="1:8" s="107" customFormat="1" ht="12.75">
      <c r="A21" s="95">
        <f t="shared" si="0"/>
        <v>16</v>
      </c>
      <c r="B21" s="105" t="s">
        <v>215</v>
      </c>
      <c r="C21" s="105" t="s">
        <v>216</v>
      </c>
      <c r="D21" s="106">
        <v>2020</v>
      </c>
      <c r="E21" s="103">
        <v>5365998.79</v>
      </c>
      <c r="F21" s="95">
        <v>11506</v>
      </c>
      <c r="G21" s="95" t="s">
        <v>559</v>
      </c>
      <c r="H21" s="95"/>
    </row>
    <row r="22" spans="1:8" s="107" customFormat="1" ht="12.75">
      <c r="A22" s="95">
        <f t="shared" si="0"/>
        <v>17</v>
      </c>
      <c r="B22" s="105" t="s">
        <v>217</v>
      </c>
      <c r="C22" s="105" t="s">
        <v>218</v>
      </c>
      <c r="D22" s="106">
        <v>2020</v>
      </c>
      <c r="E22" s="103">
        <v>5324645.64</v>
      </c>
      <c r="F22" s="95"/>
      <c r="G22" s="95"/>
      <c r="H22" s="95"/>
    </row>
    <row r="23" spans="1:8" s="107" customFormat="1" ht="12.75">
      <c r="A23" s="95">
        <f t="shared" si="0"/>
        <v>18</v>
      </c>
      <c r="B23" s="105" t="s">
        <v>219</v>
      </c>
      <c r="C23" s="105" t="s">
        <v>220</v>
      </c>
      <c r="D23" s="106">
        <v>2020</v>
      </c>
      <c r="E23" s="103">
        <v>5210611.07</v>
      </c>
      <c r="F23" s="95"/>
      <c r="G23" s="95"/>
      <c r="H23" s="95"/>
    </row>
    <row r="24" spans="1:8" s="107" customFormat="1" ht="12.75">
      <c r="A24" s="95">
        <f t="shared" si="0"/>
        <v>19</v>
      </c>
      <c r="B24" s="105" t="s">
        <v>221</v>
      </c>
      <c r="C24" s="105" t="s">
        <v>222</v>
      </c>
      <c r="D24" s="106">
        <v>2020</v>
      </c>
      <c r="E24" s="103">
        <v>4557128.53</v>
      </c>
      <c r="F24" s="95"/>
      <c r="G24" s="95"/>
      <c r="H24" s="95"/>
    </row>
    <row r="25" spans="1:8" s="107" customFormat="1" ht="12.75">
      <c r="A25" s="95">
        <f t="shared" si="0"/>
        <v>20</v>
      </c>
      <c r="B25" s="105" t="s">
        <v>223</v>
      </c>
      <c r="C25" s="105" t="s">
        <v>224</v>
      </c>
      <c r="D25" s="106">
        <v>2020</v>
      </c>
      <c r="E25" s="103">
        <v>4134624.62</v>
      </c>
      <c r="F25" s="95">
        <v>50447</v>
      </c>
      <c r="G25" s="95" t="s">
        <v>558</v>
      </c>
      <c r="H25" s="95"/>
    </row>
    <row r="26" spans="1:8" s="107" customFormat="1" ht="12.75">
      <c r="A26" s="95">
        <f t="shared" si="0"/>
        <v>21</v>
      </c>
      <c r="B26" s="105" t="s">
        <v>225</v>
      </c>
      <c r="C26" s="105" t="s">
        <v>226</v>
      </c>
      <c r="D26" s="106">
        <v>2020</v>
      </c>
      <c r="E26" s="103">
        <v>3955693.4</v>
      </c>
      <c r="F26" s="95"/>
      <c r="G26" s="95"/>
      <c r="H26" s="95"/>
    </row>
    <row r="27" spans="1:8" s="107" customFormat="1" ht="12.75">
      <c r="A27" s="95">
        <f t="shared" si="0"/>
        <v>22</v>
      </c>
      <c r="B27" s="105" t="s">
        <v>227</v>
      </c>
      <c r="C27" s="105" t="s">
        <v>228</v>
      </c>
      <c r="D27" s="106">
        <v>2020</v>
      </c>
      <c r="E27" s="103">
        <v>3513830.7699999996</v>
      </c>
      <c r="F27" s="95"/>
      <c r="G27" s="95"/>
      <c r="H27" s="95"/>
    </row>
    <row r="28" spans="1:8" s="107" customFormat="1" ht="12.75">
      <c r="A28" s="95">
        <f t="shared" si="0"/>
        <v>23</v>
      </c>
      <c r="B28" s="105" t="s">
        <v>229</v>
      </c>
      <c r="C28" s="105" t="s">
        <v>230</v>
      </c>
      <c r="D28" s="106">
        <v>2020</v>
      </c>
      <c r="E28" s="103">
        <v>3228873.33</v>
      </c>
      <c r="F28" s="95"/>
      <c r="G28" s="95"/>
      <c r="H28" s="95"/>
    </row>
    <row r="29" spans="1:8" s="107" customFormat="1" ht="12.75">
      <c r="A29" s="95">
        <f t="shared" si="0"/>
        <v>24</v>
      </c>
      <c r="B29" s="105" t="s">
        <v>231</v>
      </c>
      <c r="C29" s="105" t="s">
        <v>232</v>
      </c>
      <c r="D29" s="106">
        <v>2020</v>
      </c>
      <c r="E29" s="103">
        <v>3160953.99</v>
      </c>
      <c r="F29" s="95"/>
      <c r="G29" s="95"/>
      <c r="H29" s="95"/>
    </row>
    <row r="30" spans="1:8" s="107" customFormat="1" ht="12.75">
      <c r="A30" s="95">
        <f t="shared" si="0"/>
        <v>25</v>
      </c>
      <c r="B30" s="105" t="s">
        <v>233</v>
      </c>
      <c r="C30" s="105" t="s">
        <v>234</v>
      </c>
      <c r="D30" s="106">
        <v>2020</v>
      </c>
      <c r="E30" s="103">
        <v>3100142.92</v>
      </c>
      <c r="F30" s="95"/>
      <c r="G30" s="95"/>
      <c r="H30" s="95"/>
    </row>
    <row r="31" spans="1:8" s="107" customFormat="1" ht="12.75">
      <c r="A31" s="95">
        <f t="shared" si="0"/>
        <v>26</v>
      </c>
      <c r="B31" s="105" t="s">
        <v>235</v>
      </c>
      <c r="C31" s="105" t="s">
        <v>236</v>
      </c>
      <c r="D31" s="106">
        <v>2020</v>
      </c>
      <c r="E31" s="103">
        <v>2971610.14</v>
      </c>
      <c r="F31" s="95"/>
      <c r="G31" s="95"/>
      <c r="H31" s="95"/>
    </row>
    <row r="32" spans="1:8" s="107" customFormat="1" ht="12.75">
      <c r="A32" s="95">
        <f t="shared" si="0"/>
        <v>27</v>
      </c>
      <c r="B32" s="105" t="s">
        <v>237</v>
      </c>
      <c r="C32" s="105" t="s">
        <v>238</v>
      </c>
      <c r="D32" s="106">
        <v>2020</v>
      </c>
      <c r="E32" s="103">
        <v>2805920.87</v>
      </c>
      <c r="F32" s="95">
        <v>51273</v>
      </c>
      <c r="G32" s="95" t="s">
        <v>560</v>
      </c>
      <c r="H32" s="95"/>
    </row>
    <row r="33" spans="1:8" s="107" customFormat="1" ht="12.75">
      <c r="A33" s="95">
        <f t="shared" si="0"/>
        <v>28</v>
      </c>
      <c r="B33" s="105" t="s">
        <v>239</v>
      </c>
      <c r="C33" s="105" t="s">
        <v>240</v>
      </c>
      <c r="D33" s="106">
        <v>2020</v>
      </c>
      <c r="E33" s="103">
        <v>2639730.95</v>
      </c>
      <c r="F33" s="95"/>
      <c r="G33" s="95"/>
      <c r="H33" s="95"/>
    </row>
    <row r="34" spans="1:8" s="107" customFormat="1" ht="12.75">
      <c r="A34" s="95">
        <f t="shared" si="0"/>
        <v>29</v>
      </c>
      <c r="B34" s="105" t="s">
        <v>241</v>
      </c>
      <c r="C34" s="105" t="s">
        <v>242</v>
      </c>
      <c r="D34" s="106">
        <v>2020</v>
      </c>
      <c r="E34" s="103">
        <v>2505535.65</v>
      </c>
      <c r="F34" s="95">
        <v>51480</v>
      </c>
      <c r="G34" s="95" t="s">
        <v>556</v>
      </c>
      <c r="H34" s="95"/>
    </row>
    <row r="35" spans="1:8" s="107" customFormat="1" ht="12.75">
      <c r="A35" s="95">
        <f t="shared" si="0"/>
        <v>30</v>
      </c>
      <c r="B35" s="105" t="s">
        <v>243</v>
      </c>
      <c r="C35" s="105" t="s">
        <v>244</v>
      </c>
      <c r="D35" s="106">
        <v>2020</v>
      </c>
      <c r="E35" s="103">
        <v>2470287.91</v>
      </c>
      <c r="F35" s="95">
        <v>51479</v>
      </c>
      <c r="G35" s="95" t="s">
        <v>556</v>
      </c>
      <c r="H35" s="95"/>
    </row>
    <row r="36" spans="1:8" s="107" customFormat="1" ht="12.75">
      <c r="A36" s="95">
        <f t="shared" si="0"/>
        <v>31</v>
      </c>
      <c r="B36" s="105" t="s">
        <v>245</v>
      </c>
      <c r="C36" s="105" t="s">
        <v>246</v>
      </c>
      <c r="D36" s="106">
        <v>2020</v>
      </c>
      <c r="E36" s="103">
        <v>2430104.7</v>
      </c>
      <c r="F36" s="95"/>
      <c r="G36" s="95"/>
      <c r="H36" s="95"/>
    </row>
    <row r="37" spans="1:8" s="107" customFormat="1" ht="12.75">
      <c r="A37" s="95">
        <f t="shared" si="0"/>
        <v>32</v>
      </c>
      <c r="B37" s="105" t="s">
        <v>247</v>
      </c>
      <c r="C37" s="105" t="s">
        <v>248</v>
      </c>
      <c r="D37" s="106">
        <v>2020</v>
      </c>
      <c r="E37" s="103">
        <v>2419817.86</v>
      </c>
      <c r="F37" s="95"/>
      <c r="G37" s="95"/>
      <c r="H37" s="95"/>
    </row>
    <row r="38" spans="1:8" s="107" customFormat="1" ht="12.75">
      <c r="A38" s="95">
        <f t="shared" si="0"/>
        <v>33</v>
      </c>
      <c r="B38" s="105" t="s">
        <v>249</v>
      </c>
      <c r="C38" s="105" t="s">
        <v>250</v>
      </c>
      <c r="D38" s="106">
        <v>2020</v>
      </c>
      <c r="E38" s="103">
        <v>2376547.86</v>
      </c>
      <c r="F38" s="95">
        <v>71960</v>
      </c>
      <c r="G38" s="95" t="s">
        <v>561</v>
      </c>
      <c r="H38" s="95"/>
    </row>
    <row r="39" spans="1:8" s="107" customFormat="1" ht="12.75">
      <c r="A39" s="95">
        <f t="shared" si="0"/>
        <v>34</v>
      </c>
      <c r="B39" s="105" t="s">
        <v>251</v>
      </c>
      <c r="C39" s="105" t="s">
        <v>252</v>
      </c>
      <c r="D39" s="106">
        <v>2020</v>
      </c>
      <c r="E39" s="103">
        <v>2244030.91</v>
      </c>
      <c r="F39" s="95"/>
      <c r="G39" s="95"/>
      <c r="H39" s="95"/>
    </row>
    <row r="40" spans="1:8" s="107" customFormat="1" ht="12.75">
      <c r="A40" s="95">
        <f t="shared" si="0"/>
        <v>35</v>
      </c>
      <c r="B40" s="105" t="s">
        <v>253</v>
      </c>
      <c r="C40" s="105" t="s">
        <v>254</v>
      </c>
      <c r="D40" s="106">
        <v>2020</v>
      </c>
      <c r="E40" s="103">
        <v>2028210.26</v>
      </c>
      <c r="F40" s="95"/>
      <c r="G40" s="95"/>
      <c r="H40" s="95"/>
    </row>
    <row r="41" spans="1:8" s="107" customFormat="1" ht="12.75">
      <c r="A41" s="95">
        <f t="shared" si="0"/>
        <v>36</v>
      </c>
      <c r="B41" s="105" t="s">
        <v>255</v>
      </c>
      <c r="C41" s="105" t="s">
        <v>256</v>
      </c>
      <c r="D41" s="106">
        <v>2020</v>
      </c>
      <c r="E41" s="103">
        <v>1947073.07</v>
      </c>
      <c r="F41" s="95"/>
      <c r="G41" s="95"/>
      <c r="H41" s="95"/>
    </row>
    <row r="42" spans="1:8" s="107" customFormat="1" ht="12.75">
      <c r="A42" s="95">
        <f t="shared" si="0"/>
        <v>37</v>
      </c>
      <c r="B42" s="105" t="s">
        <v>257</v>
      </c>
      <c r="C42" s="105" t="s">
        <v>258</v>
      </c>
      <c r="D42" s="106">
        <v>2020</v>
      </c>
      <c r="E42" s="103">
        <v>1938293.53</v>
      </c>
      <c r="F42" s="95"/>
      <c r="G42" s="95"/>
      <c r="H42" s="95"/>
    </row>
    <row r="43" spans="1:8" s="107" customFormat="1" ht="12.75">
      <c r="A43" s="95">
        <f t="shared" si="0"/>
        <v>38</v>
      </c>
      <c r="B43" s="105" t="s">
        <v>259</v>
      </c>
      <c r="C43" s="105" t="s">
        <v>260</v>
      </c>
      <c r="D43" s="106">
        <v>2020</v>
      </c>
      <c r="E43" s="103">
        <v>1870963.85</v>
      </c>
      <c r="F43" s="95"/>
      <c r="G43" s="95"/>
      <c r="H43" s="95"/>
    </row>
    <row r="44" spans="1:8" s="107" customFormat="1" ht="12.75">
      <c r="A44" s="95">
        <f t="shared" si="0"/>
        <v>39</v>
      </c>
      <c r="B44" s="105" t="s">
        <v>261</v>
      </c>
      <c r="C44" s="105" t="s">
        <v>262</v>
      </c>
      <c r="D44" s="106">
        <v>2020</v>
      </c>
      <c r="E44" s="103">
        <v>1847477.36</v>
      </c>
      <c r="F44" s="95"/>
      <c r="G44" s="95"/>
      <c r="H44" s="95"/>
    </row>
    <row r="45" spans="1:8" s="107" customFormat="1" ht="12.75">
      <c r="A45" s="95">
        <f t="shared" si="0"/>
        <v>40</v>
      </c>
      <c r="B45" s="105" t="s">
        <v>263</v>
      </c>
      <c r="C45" s="105" t="s">
        <v>264</v>
      </c>
      <c r="D45" s="106">
        <v>2020</v>
      </c>
      <c r="E45" s="103">
        <v>1532197.23</v>
      </c>
      <c r="F45" s="95"/>
      <c r="G45" s="95"/>
      <c r="H45" s="95"/>
    </row>
    <row r="46" spans="1:8" s="107" customFormat="1" ht="12.75">
      <c r="A46" s="95">
        <f t="shared" si="0"/>
        <v>41</v>
      </c>
      <c r="B46" s="105" t="s">
        <v>265</v>
      </c>
      <c r="C46" s="105" t="s">
        <v>266</v>
      </c>
      <c r="D46" s="106">
        <v>2020</v>
      </c>
      <c r="E46" s="103">
        <v>1232635.98</v>
      </c>
      <c r="F46" s="95"/>
      <c r="G46" s="95"/>
      <c r="H46" s="95"/>
    </row>
    <row r="47" spans="1:8" s="107" customFormat="1" ht="12.75">
      <c r="A47" s="95">
        <f t="shared" si="0"/>
        <v>42</v>
      </c>
      <c r="B47" s="105" t="s">
        <v>267</v>
      </c>
      <c r="C47" s="105" t="s">
        <v>268</v>
      </c>
      <c r="D47" s="106">
        <v>2020</v>
      </c>
      <c r="E47" s="103">
        <v>1155000</v>
      </c>
      <c r="F47" s="95"/>
      <c r="G47" s="95"/>
      <c r="H47" s="95"/>
    </row>
    <row r="48" spans="1:8" s="107" customFormat="1" ht="12.75">
      <c r="A48" s="95">
        <f t="shared" si="0"/>
        <v>43</v>
      </c>
      <c r="B48" s="105" t="s">
        <v>269</v>
      </c>
      <c r="C48" s="105" t="s">
        <v>270</v>
      </c>
      <c r="D48" s="106">
        <v>2020</v>
      </c>
      <c r="E48" s="103">
        <v>1090000</v>
      </c>
      <c r="F48" s="95"/>
      <c r="G48" s="95"/>
      <c r="H48" s="95"/>
    </row>
    <row r="49" spans="1:8" s="107" customFormat="1" ht="12.75">
      <c r="A49" s="95">
        <f t="shared" si="0"/>
        <v>44</v>
      </c>
      <c r="B49" s="105" t="s">
        <v>271</v>
      </c>
      <c r="C49" s="105" t="s">
        <v>272</v>
      </c>
      <c r="D49" s="106">
        <v>2020</v>
      </c>
      <c r="E49" s="103">
        <v>1050000</v>
      </c>
      <c r="F49" s="95"/>
      <c r="G49" s="95"/>
      <c r="H49" s="95"/>
    </row>
    <row r="50" spans="1:8" s="107" customFormat="1" ht="12.75">
      <c r="A50" s="95">
        <f t="shared" si="0"/>
        <v>45</v>
      </c>
      <c r="B50" s="105" t="s">
        <v>273</v>
      </c>
      <c r="C50" s="105" t="s">
        <v>274</v>
      </c>
      <c r="D50" s="106">
        <v>2020</v>
      </c>
      <c r="E50" s="103">
        <v>1030532.51</v>
      </c>
      <c r="F50" s="95"/>
      <c r="G50" s="95"/>
      <c r="H50" s="95"/>
    </row>
    <row r="51" spans="1:8" s="107" customFormat="1" ht="12.75">
      <c r="A51" s="95">
        <f t="shared" si="0"/>
        <v>46</v>
      </c>
      <c r="B51" s="105" t="s">
        <v>275</v>
      </c>
      <c r="C51" s="105" t="s">
        <v>276</v>
      </c>
      <c r="D51" s="106">
        <v>2020</v>
      </c>
      <c r="E51" s="103">
        <v>958386.67</v>
      </c>
      <c r="F51" s="95"/>
      <c r="G51" s="95"/>
      <c r="H51" s="95"/>
    </row>
    <row r="52" spans="1:8" s="107" customFormat="1" ht="12.75">
      <c r="A52" s="95">
        <f t="shared" si="0"/>
        <v>47</v>
      </c>
      <c r="B52" s="105" t="s">
        <v>277</v>
      </c>
      <c r="C52" s="105" t="s">
        <v>278</v>
      </c>
      <c r="D52" s="106">
        <v>2020</v>
      </c>
      <c r="E52" s="103">
        <v>941496.93</v>
      </c>
      <c r="F52" s="95"/>
      <c r="G52" s="95"/>
      <c r="H52" s="95"/>
    </row>
    <row r="53" spans="1:8" s="107" customFormat="1" ht="12.75">
      <c r="A53" s="95">
        <f t="shared" si="0"/>
        <v>48</v>
      </c>
      <c r="B53" s="105" t="s">
        <v>279</v>
      </c>
      <c r="C53" s="105" t="s">
        <v>280</v>
      </c>
      <c r="D53" s="106">
        <v>2020</v>
      </c>
      <c r="E53" s="103">
        <v>931262.5</v>
      </c>
      <c r="F53" s="95"/>
      <c r="G53" s="95"/>
      <c r="H53" s="95"/>
    </row>
    <row r="54" spans="1:8" s="107" customFormat="1" ht="12.75">
      <c r="A54" s="95">
        <f t="shared" si="0"/>
        <v>49</v>
      </c>
      <c r="B54" s="105" t="s">
        <v>281</v>
      </c>
      <c r="C54" s="105" t="s">
        <v>282</v>
      </c>
      <c r="D54" s="106">
        <v>2020</v>
      </c>
      <c r="E54" s="103">
        <v>931262.48</v>
      </c>
      <c r="F54" s="95"/>
      <c r="G54" s="95"/>
      <c r="H54" s="95"/>
    </row>
    <row r="55" spans="1:8" s="107" customFormat="1" ht="12.75">
      <c r="A55" s="95">
        <f t="shared" si="0"/>
        <v>50</v>
      </c>
      <c r="B55" s="105" t="s">
        <v>283</v>
      </c>
      <c r="C55" s="105" t="s">
        <v>284</v>
      </c>
      <c r="D55" s="106">
        <v>2020</v>
      </c>
      <c r="E55" s="103">
        <v>849116.35</v>
      </c>
      <c r="F55" s="95"/>
      <c r="G55" s="95"/>
      <c r="H55" s="95"/>
    </row>
    <row r="56" spans="1:8" s="107" customFormat="1" ht="12.75">
      <c r="A56" s="95">
        <f t="shared" si="0"/>
        <v>51</v>
      </c>
      <c r="B56" s="105" t="s">
        <v>285</v>
      </c>
      <c r="C56" s="105" t="s">
        <v>286</v>
      </c>
      <c r="D56" s="106">
        <v>2020</v>
      </c>
      <c r="E56" s="103">
        <v>845000</v>
      </c>
      <c r="F56" s="95">
        <v>51478</v>
      </c>
      <c r="G56" s="95" t="s">
        <v>556</v>
      </c>
      <c r="H56" s="95"/>
    </row>
    <row r="57" spans="1:8" s="107" customFormat="1" ht="12.75">
      <c r="A57" s="95">
        <f t="shared" si="0"/>
        <v>52</v>
      </c>
      <c r="B57" s="105" t="s">
        <v>287</v>
      </c>
      <c r="C57" s="105" t="s">
        <v>288</v>
      </c>
      <c r="D57" s="106">
        <v>2020</v>
      </c>
      <c r="E57" s="103">
        <v>789946.77</v>
      </c>
      <c r="F57" s="95">
        <v>51567</v>
      </c>
      <c r="G57" s="95" t="s">
        <v>562</v>
      </c>
      <c r="H57" s="95"/>
    </row>
    <row r="58" spans="1:8" s="107" customFormat="1" ht="12.75">
      <c r="A58" s="95">
        <f t="shared" si="0"/>
        <v>53</v>
      </c>
      <c r="B58" s="105" t="s">
        <v>289</v>
      </c>
      <c r="C58" s="105" t="s">
        <v>290</v>
      </c>
      <c r="D58" s="106">
        <v>2020</v>
      </c>
      <c r="E58" s="103">
        <v>664005.04</v>
      </c>
      <c r="F58" s="95"/>
      <c r="G58" s="95"/>
      <c r="H58" s="95"/>
    </row>
    <row r="59" spans="1:8" s="107" customFormat="1" ht="12.75">
      <c r="A59" s="95">
        <f t="shared" si="0"/>
        <v>54</v>
      </c>
      <c r="B59" s="105" t="s">
        <v>291</v>
      </c>
      <c r="C59" s="105" t="s">
        <v>292</v>
      </c>
      <c r="D59" s="106">
        <v>2020</v>
      </c>
      <c r="E59" s="103">
        <v>653394.73</v>
      </c>
      <c r="F59" s="95"/>
      <c r="G59" s="95"/>
      <c r="H59" s="95"/>
    </row>
    <row r="60" spans="1:8" s="107" customFormat="1" ht="12.75">
      <c r="A60" s="95">
        <f t="shared" si="0"/>
        <v>55</v>
      </c>
      <c r="B60" s="105" t="s">
        <v>293</v>
      </c>
      <c r="C60" s="105" t="s">
        <v>294</v>
      </c>
      <c r="D60" s="106">
        <v>2020</v>
      </c>
      <c r="E60" s="103">
        <v>625912.84</v>
      </c>
      <c r="F60" s="95"/>
      <c r="G60" s="95"/>
      <c r="H60" s="95"/>
    </row>
    <row r="61" spans="1:8" s="107" customFormat="1" ht="12.75">
      <c r="A61" s="95">
        <f t="shared" si="0"/>
        <v>56</v>
      </c>
      <c r="B61" s="105" t="s">
        <v>295</v>
      </c>
      <c r="C61" s="105" t="s">
        <v>296</v>
      </c>
      <c r="D61" s="106">
        <v>2020</v>
      </c>
      <c r="E61" s="103">
        <v>620295.03</v>
      </c>
      <c r="F61" s="95">
        <v>51625</v>
      </c>
      <c r="G61" s="95" t="s">
        <v>563</v>
      </c>
      <c r="H61" s="95"/>
    </row>
    <row r="62" spans="1:8" s="107" customFormat="1" ht="12.75">
      <c r="A62" s="95">
        <f t="shared" si="0"/>
        <v>57</v>
      </c>
      <c r="B62" s="105" t="s">
        <v>297</v>
      </c>
      <c r="C62" s="105" t="s">
        <v>298</v>
      </c>
      <c r="D62" s="106">
        <v>2020</v>
      </c>
      <c r="E62" s="103">
        <v>609068.14</v>
      </c>
      <c r="F62" s="95"/>
      <c r="G62" s="95"/>
      <c r="H62" s="95"/>
    </row>
    <row r="63" spans="1:8" s="107" customFormat="1" ht="12.75">
      <c r="A63" s="95">
        <f t="shared" si="0"/>
        <v>58</v>
      </c>
      <c r="B63" s="105" t="s">
        <v>299</v>
      </c>
      <c r="C63" s="105" t="s">
        <v>300</v>
      </c>
      <c r="D63" s="106">
        <v>2020</v>
      </c>
      <c r="E63" s="103">
        <v>581935.87</v>
      </c>
      <c r="F63" s="95"/>
      <c r="G63" s="95"/>
      <c r="H63" s="95"/>
    </row>
    <row r="64" spans="1:8" s="107" customFormat="1" ht="12.75">
      <c r="A64" s="95">
        <f t="shared" si="0"/>
        <v>59</v>
      </c>
      <c r="B64" s="105" t="s">
        <v>301</v>
      </c>
      <c r="C64" s="105" t="s">
        <v>302</v>
      </c>
      <c r="D64" s="106">
        <v>2020</v>
      </c>
      <c r="E64" s="103">
        <v>576581.66</v>
      </c>
      <c r="F64" s="95"/>
      <c r="G64" s="95"/>
      <c r="H64" s="95"/>
    </row>
    <row r="65" spans="1:8" s="107" customFormat="1" ht="12.75">
      <c r="A65" s="95">
        <f t="shared" si="0"/>
        <v>60</v>
      </c>
      <c r="B65" s="105" t="s">
        <v>303</v>
      </c>
      <c r="C65" s="105" t="s">
        <v>304</v>
      </c>
      <c r="D65" s="106">
        <v>2020</v>
      </c>
      <c r="E65" s="103">
        <v>573313.85</v>
      </c>
      <c r="F65" s="95"/>
      <c r="G65" s="95"/>
      <c r="H65" s="95"/>
    </row>
    <row r="66" spans="1:8" s="107" customFormat="1" ht="12.75">
      <c r="A66" s="95">
        <f t="shared" si="0"/>
        <v>61</v>
      </c>
      <c r="B66" s="105" t="s">
        <v>305</v>
      </c>
      <c r="C66" s="105" t="s">
        <v>306</v>
      </c>
      <c r="D66" s="106">
        <v>2020</v>
      </c>
      <c r="E66" s="103">
        <v>569309.35</v>
      </c>
      <c r="F66" s="95"/>
      <c r="G66" s="95"/>
      <c r="H66" s="95"/>
    </row>
    <row r="67" spans="1:8" s="107" customFormat="1" ht="12.75">
      <c r="A67" s="95">
        <f t="shared" si="0"/>
        <v>62</v>
      </c>
      <c r="B67" s="105" t="s">
        <v>307</v>
      </c>
      <c r="C67" s="105" t="s">
        <v>308</v>
      </c>
      <c r="D67" s="106">
        <v>2020</v>
      </c>
      <c r="E67" s="103">
        <v>550599.19</v>
      </c>
      <c r="F67" s="95"/>
      <c r="G67" s="95"/>
      <c r="H67" s="95"/>
    </row>
    <row r="68" spans="1:8" s="107" customFormat="1" ht="12.75">
      <c r="A68" s="95">
        <f t="shared" si="0"/>
        <v>63</v>
      </c>
      <c r="B68" s="105" t="s">
        <v>309</v>
      </c>
      <c r="C68" s="105" t="s">
        <v>310</v>
      </c>
      <c r="D68" s="106">
        <v>2020</v>
      </c>
      <c r="E68" s="103">
        <v>514074.72000000003</v>
      </c>
      <c r="F68" s="95"/>
      <c r="G68" s="95"/>
      <c r="H68" s="95"/>
    </row>
    <row r="69" spans="1:8" s="107" customFormat="1" ht="12.75">
      <c r="A69" s="95">
        <f t="shared" si="0"/>
        <v>64</v>
      </c>
      <c r="B69" s="105" t="s">
        <v>311</v>
      </c>
      <c r="C69" s="105" t="s">
        <v>312</v>
      </c>
      <c r="D69" s="106">
        <v>2020</v>
      </c>
      <c r="E69" s="103">
        <v>500678.78</v>
      </c>
      <c r="F69" s="95"/>
      <c r="G69" s="95"/>
      <c r="H69" s="95"/>
    </row>
    <row r="70" spans="1:8" s="107" customFormat="1" ht="12.75">
      <c r="A70" s="95">
        <f t="shared" si="0"/>
        <v>65</v>
      </c>
      <c r="B70" s="105" t="s">
        <v>313</v>
      </c>
      <c r="C70" s="105" t="s">
        <v>314</v>
      </c>
      <c r="D70" s="106">
        <v>2020</v>
      </c>
      <c r="E70" s="103">
        <v>480000</v>
      </c>
      <c r="F70" s="95"/>
      <c r="G70" s="95"/>
      <c r="H70" s="95"/>
    </row>
    <row r="71" spans="1:8" s="107" customFormat="1" ht="12.75">
      <c r="A71" s="95">
        <f t="shared" si="0"/>
        <v>66</v>
      </c>
      <c r="B71" s="105" t="s">
        <v>315</v>
      </c>
      <c r="C71" s="105" t="s">
        <v>316</v>
      </c>
      <c r="D71" s="106">
        <v>2020</v>
      </c>
      <c r="E71" s="103">
        <v>478654.86</v>
      </c>
      <c r="F71" s="95">
        <v>71949</v>
      </c>
      <c r="G71" s="95" t="s">
        <v>561</v>
      </c>
      <c r="H71" s="95"/>
    </row>
    <row r="72" spans="1:8" s="107" customFormat="1" ht="12.75">
      <c r="A72" s="95">
        <f aca="true" t="shared" si="1" ref="A72:A119">A71+1</f>
        <v>67</v>
      </c>
      <c r="B72" s="105" t="s">
        <v>317</v>
      </c>
      <c r="C72" s="105" t="s">
        <v>318</v>
      </c>
      <c r="D72" s="106">
        <v>2020</v>
      </c>
      <c r="E72" s="103">
        <v>478273.96</v>
      </c>
      <c r="F72" s="95"/>
      <c r="G72" s="95"/>
      <c r="H72" s="95"/>
    </row>
    <row r="73" spans="1:8" s="107" customFormat="1" ht="12.75">
      <c r="A73" s="95">
        <f t="shared" si="1"/>
        <v>68</v>
      </c>
      <c r="B73" s="105" t="s">
        <v>319</v>
      </c>
      <c r="C73" s="105" t="s">
        <v>320</v>
      </c>
      <c r="D73" s="106">
        <v>2020</v>
      </c>
      <c r="E73" s="103">
        <v>467737.2</v>
      </c>
      <c r="F73" s="95"/>
      <c r="G73" s="95"/>
      <c r="H73" s="95"/>
    </row>
    <row r="74" spans="1:8" s="107" customFormat="1" ht="12.75">
      <c r="A74" s="95">
        <f t="shared" si="1"/>
        <v>69</v>
      </c>
      <c r="B74" s="105" t="s">
        <v>321</v>
      </c>
      <c r="C74" s="105" t="s">
        <v>322</v>
      </c>
      <c r="D74" s="106">
        <v>2020</v>
      </c>
      <c r="E74" s="103">
        <v>463000</v>
      </c>
      <c r="F74" s="95"/>
      <c r="G74" s="95"/>
      <c r="H74" s="95"/>
    </row>
    <row r="75" spans="1:8" s="107" customFormat="1" ht="12.75">
      <c r="A75" s="95">
        <f t="shared" si="1"/>
        <v>70</v>
      </c>
      <c r="B75" s="105" t="s">
        <v>323</v>
      </c>
      <c r="C75" s="105" t="s">
        <v>324</v>
      </c>
      <c r="D75" s="106">
        <v>2020</v>
      </c>
      <c r="E75" s="103">
        <v>457683.24</v>
      </c>
      <c r="F75" s="95"/>
      <c r="G75" s="95"/>
      <c r="H75" s="95"/>
    </row>
    <row r="76" spans="1:8" s="107" customFormat="1" ht="12.75">
      <c r="A76" s="95">
        <f t="shared" si="1"/>
        <v>71</v>
      </c>
      <c r="B76" s="105" t="s">
        <v>325</v>
      </c>
      <c r="C76" s="105" t="s">
        <v>326</v>
      </c>
      <c r="D76" s="106">
        <v>2020</v>
      </c>
      <c r="E76" s="103">
        <v>452653.76</v>
      </c>
      <c r="F76" s="95"/>
      <c r="G76" s="95"/>
      <c r="H76" s="95"/>
    </row>
    <row r="77" spans="1:8" s="107" customFormat="1" ht="12.75">
      <c r="A77" s="95">
        <f t="shared" si="1"/>
        <v>72</v>
      </c>
      <c r="B77" s="105" t="s">
        <v>327</v>
      </c>
      <c r="C77" s="105" t="s">
        <v>328</v>
      </c>
      <c r="D77" s="106">
        <v>2020</v>
      </c>
      <c r="E77" s="103">
        <v>416831.01</v>
      </c>
      <c r="F77" s="95"/>
      <c r="G77" s="95"/>
      <c r="H77" s="95"/>
    </row>
    <row r="78" spans="1:8" s="107" customFormat="1" ht="12.75">
      <c r="A78" s="95">
        <f t="shared" si="1"/>
        <v>73</v>
      </c>
      <c r="B78" s="105" t="s">
        <v>329</v>
      </c>
      <c r="C78" s="105" t="s">
        <v>330</v>
      </c>
      <c r="D78" s="106">
        <v>2020</v>
      </c>
      <c r="E78" s="103">
        <v>400259.14</v>
      </c>
      <c r="F78" s="95">
        <v>71960</v>
      </c>
      <c r="G78" s="95" t="s">
        <v>561</v>
      </c>
      <c r="H78" s="95"/>
    </row>
    <row r="79" spans="1:8" s="107" customFormat="1" ht="12.75">
      <c r="A79" s="95">
        <f t="shared" si="1"/>
        <v>74</v>
      </c>
      <c r="B79" s="105" t="s">
        <v>331</v>
      </c>
      <c r="C79" s="105" t="s">
        <v>332</v>
      </c>
      <c r="D79" s="106">
        <v>2020</v>
      </c>
      <c r="E79" s="103">
        <v>399823.63</v>
      </c>
      <c r="F79" s="95">
        <v>71960</v>
      </c>
      <c r="G79" s="95" t="s">
        <v>561</v>
      </c>
      <c r="H79" s="95"/>
    </row>
    <row r="80" spans="1:8" s="107" customFormat="1" ht="12.75">
      <c r="A80" s="95">
        <f t="shared" si="1"/>
        <v>75</v>
      </c>
      <c r="B80" s="105" t="s">
        <v>333</v>
      </c>
      <c r="C80" s="105" t="s">
        <v>334</v>
      </c>
      <c r="D80" s="106">
        <v>2020</v>
      </c>
      <c r="E80" s="103">
        <v>351985.19</v>
      </c>
      <c r="F80" s="95"/>
      <c r="G80" s="95"/>
      <c r="H80" s="95"/>
    </row>
    <row r="81" spans="1:8" s="107" customFormat="1" ht="12.75">
      <c r="A81" s="95">
        <f t="shared" si="1"/>
        <v>76</v>
      </c>
      <c r="B81" s="105" t="s">
        <v>335</v>
      </c>
      <c r="C81" s="105" t="s">
        <v>336</v>
      </c>
      <c r="D81" s="106">
        <v>2020</v>
      </c>
      <c r="E81" s="103">
        <v>338855.26</v>
      </c>
      <c r="F81" s="95"/>
      <c r="G81" s="95"/>
      <c r="H81" s="95"/>
    </row>
    <row r="82" spans="1:8" s="107" customFormat="1" ht="12.75">
      <c r="A82" s="95">
        <f t="shared" si="1"/>
        <v>77</v>
      </c>
      <c r="B82" s="105" t="s">
        <v>337</v>
      </c>
      <c r="C82" s="105" t="s">
        <v>338</v>
      </c>
      <c r="D82" s="106">
        <v>2020</v>
      </c>
      <c r="E82" s="103">
        <v>319492.38</v>
      </c>
      <c r="F82" s="95"/>
      <c r="G82" s="95"/>
      <c r="H82" s="95"/>
    </row>
    <row r="83" spans="1:8" s="107" customFormat="1" ht="12.75">
      <c r="A83" s="95">
        <f t="shared" si="1"/>
        <v>78</v>
      </c>
      <c r="B83" s="105" t="s">
        <v>339</v>
      </c>
      <c r="C83" s="105" t="s">
        <v>340</v>
      </c>
      <c r="D83" s="106">
        <v>2020</v>
      </c>
      <c r="E83" s="103">
        <v>300205.21</v>
      </c>
      <c r="F83" s="95"/>
      <c r="G83" s="95"/>
      <c r="H83" s="95"/>
    </row>
    <row r="84" spans="1:8" s="107" customFormat="1" ht="12.75">
      <c r="A84" s="95">
        <f t="shared" si="1"/>
        <v>79</v>
      </c>
      <c r="B84" s="105" t="s">
        <v>341</v>
      </c>
      <c r="C84" s="105" t="s">
        <v>342</v>
      </c>
      <c r="D84" s="106">
        <v>2020</v>
      </c>
      <c r="E84" s="103">
        <v>300000</v>
      </c>
      <c r="F84" s="95"/>
      <c r="G84" s="95"/>
      <c r="H84" s="95"/>
    </row>
    <row r="85" spans="1:8" s="107" customFormat="1" ht="12.75">
      <c r="A85" s="95">
        <f t="shared" si="1"/>
        <v>80</v>
      </c>
      <c r="B85" s="105" t="s">
        <v>343</v>
      </c>
      <c r="C85" s="105" t="s">
        <v>344</v>
      </c>
      <c r="D85" s="106">
        <v>2020</v>
      </c>
      <c r="E85" s="103">
        <v>285869.35</v>
      </c>
      <c r="F85" s="95"/>
      <c r="G85" s="95"/>
      <c r="H85" s="95"/>
    </row>
    <row r="86" spans="1:8" s="107" customFormat="1" ht="12.75">
      <c r="A86" s="95">
        <f t="shared" si="1"/>
        <v>81</v>
      </c>
      <c r="B86" s="105" t="s">
        <v>345</v>
      </c>
      <c r="C86" s="105" t="s">
        <v>346</v>
      </c>
      <c r="D86" s="106">
        <v>2020</v>
      </c>
      <c r="E86" s="103">
        <v>285699.52</v>
      </c>
      <c r="F86" s="95"/>
      <c r="G86" s="95"/>
      <c r="H86" s="95"/>
    </row>
    <row r="87" spans="1:8" s="107" customFormat="1" ht="12.75">
      <c r="A87" s="95">
        <f t="shared" si="1"/>
        <v>82</v>
      </c>
      <c r="B87" s="105" t="s">
        <v>347</v>
      </c>
      <c r="C87" s="105" t="s">
        <v>348</v>
      </c>
      <c r="D87" s="106">
        <v>2020</v>
      </c>
      <c r="E87" s="103">
        <v>276651.83999999997</v>
      </c>
      <c r="F87" s="95">
        <v>50457</v>
      </c>
      <c r="G87" s="95" t="s">
        <v>553</v>
      </c>
      <c r="H87" s="95"/>
    </row>
    <row r="88" spans="1:8" s="107" customFormat="1" ht="12.75">
      <c r="A88" s="95">
        <f t="shared" si="1"/>
        <v>83</v>
      </c>
      <c r="B88" s="105" t="s">
        <v>349</v>
      </c>
      <c r="C88" s="105" t="s">
        <v>350</v>
      </c>
      <c r="D88" s="106">
        <v>2020</v>
      </c>
      <c r="E88" s="103">
        <v>260556.67</v>
      </c>
      <c r="F88" s="95">
        <v>61840</v>
      </c>
      <c r="G88" s="95" t="s">
        <v>561</v>
      </c>
      <c r="H88" s="95"/>
    </row>
    <row r="89" spans="1:8" s="107" customFormat="1" ht="12.75">
      <c r="A89" s="95">
        <f t="shared" si="1"/>
        <v>84</v>
      </c>
      <c r="B89" s="105" t="s">
        <v>351</v>
      </c>
      <c r="C89" s="105" t="s">
        <v>352</v>
      </c>
      <c r="D89" s="106">
        <v>2020</v>
      </c>
      <c r="E89" s="103">
        <v>251241.06</v>
      </c>
      <c r="F89" s="95"/>
      <c r="G89" s="95"/>
      <c r="H89" s="95"/>
    </row>
    <row r="90" spans="1:8" s="107" customFormat="1" ht="12.75">
      <c r="A90" s="95">
        <f t="shared" si="1"/>
        <v>85</v>
      </c>
      <c r="B90" s="105" t="s">
        <v>353</v>
      </c>
      <c r="C90" s="105" t="s">
        <v>354</v>
      </c>
      <c r="D90" s="106">
        <v>2020</v>
      </c>
      <c r="E90" s="103">
        <v>250096.98</v>
      </c>
      <c r="F90" s="95"/>
      <c r="G90" s="95"/>
      <c r="H90" s="95"/>
    </row>
    <row r="91" spans="1:8" s="107" customFormat="1" ht="12.75">
      <c r="A91" s="95">
        <f t="shared" si="1"/>
        <v>86</v>
      </c>
      <c r="B91" s="105" t="s">
        <v>355</v>
      </c>
      <c r="C91" s="105" t="s">
        <v>356</v>
      </c>
      <c r="D91" s="106">
        <v>2020</v>
      </c>
      <c r="E91" s="103">
        <v>249505.08</v>
      </c>
      <c r="F91" s="95"/>
      <c r="G91" s="95"/>
      <c r="H91" s="95"/>
    </row>
    <row r="92" spans="1:8" s="107" customFormat="1" ht="12.75">
      <c r="A92" s="95">
        <f t="shared" si="1"/>
        <v>87</v>
      </c>
      <c r="B92" s="105" t="s">
        <v>357</v>
      </c>
      <c r="C92" s="105" t="s">
        <v>358</v>
      </c>
      <c r="D92" s="106">
        <v>2020</v>
      </c>
      <c r="E92" s="103">
        <v>249505.08</v>
      </c>
      <c r="F92" s="95"/>
      <c r="G92" s="95"/>
      <c r="H92" s="95"/>
    </row>
    <row r="93" spans="1:8" s="107" customFormat="1" ht="12.75">
      <c r="A93" s="95">
        <f t="shared" si="1"/>
        <v>88</v>
      </c>
      <c r="B93" s="105" t="s">
        <v>359</v>
      </c>
      <c r="C93" s="105" t="s">
        <v>360</v>
      </c>
      <c r="D93" s="106">
        <v>2020</v>
      </c>
      <c r="E93" s="103">
        <v>244520.41</v>
      </c>
      <c r="F93" s="95"/>
      <c r="G93" s="95"/>
      <c r="H93" s="95"/>
    </row>
    <row r="94" spans="1:8" s="107" customFormat="1" ht="12.75">
      <c r="A94" s="95">
        <f t="shared" si="1"/>
        <v>89</v>
      </c>
      <c r="B94" s="105" t="s">
        <v>361</v>
      </c>
      <c r="C94" s="105" t="s">
        <v>362</v>
      </c>
      <c r="D94" s="106">
        <v>2020</v>
      </c>
      <c r="E94" s="103">
        <v>235883.12</v>
      </c>
      <c r="F94" s="95"/>
      <c r="G94" s="95"/>
      <c r="H94" s="95"/>
    </row>
    <row r="95" spans="1:8" s="107" customFormat="1" ht="12.75">
      <c r="A95" s="95">
        <f t="shared" si="1"/>
        <v>90</v>
      </c>
      <c r="B95" s="105" t="s">
        <v>363</v>
      </c>
      <c r="C95" s="105" t="s">
        <v>364</v>
      </c>
      <c r="D95" s="106">
        <v>2020</v>
      </c>
      <c r="E95" s="103">
        <v>228879.91</v>
      </c>
      <c r="F95" s="95"/>
      <c r="G95" s="95"/>
      <c r="H95" s="95"/>
    </row>
    <row r="96" spans="1:8" s="107" customFormat="1" ht="12.75">
      <c r="A96" s="95">
        <f t="shared" si="1"/>
        <v>91</v>
      </c>
      <c r="B96" s="105" t="s">
        <v>365</v>
      </c>
      <c r="C96" s="105" t="s">
        <v>366</v>
      </c>
      <c r="D96" s="106">
        <v>2020</v>
      </c>
      <c r="E96" s="103">
        <v>228879.91</v>
      </c>
      <c r="F96" s="95"/>
      <c r="G96" s="95"/>
      <c r="H96" s="95"/>
    </row>
    <row r="97" spans="1:8" s="107" customFormat="1" ht="12.75">
      <c r="A97" s="95">
        <f t="shared" si="1"/>
        <v>92</v>
      </c>
      <c r="B97" s="105" t="s">
        <v>367</v>
      </c>
      <c r="C97" s="105" t="s">
        <v>368</v>
      </c>
      <c r="D97" s="106">
        <v>2020</v>
      </c>
      <c r="E97" s="103">
        <v>207740.41</v>
      </c>
      <c r="F97" s="95"/>
      <c r="G97" s="95"/>
      <c r="H97" s="95"/>
    </row>
    <row r="98" spans="1:8" s="107" customFormat="1" ht="12.75">
      <c r="A98" s="95">
        <f t="shared" si="1"/>
        <v>93</v>
      </c>
      <c r="B98" s="105" t="s">
        <v>369</v>
      </c>
      <c r="C98" s="105" t="s">
        <v>370</v>
      </c>
      <c r="D98" s="106">
        <v>2020</v>
      </c>
      <c r="E98" s="103">
        <v>202487.22</v>
      </c>
      <c r="F98" s="95"/>
      <c r="G98" s="95"/>
      <c r="H98" s="95"/>
    </row>
    <row r="99" spans="1:8" s="107" customFormat="1" ht="12.75">
      <c r="A99" s="95">
        <f t="shared" si="1"/>
        <v>94</v>
      </c>
      <c r="B99" s="105" t="s">
        <v>371</v>
      </c>
      <c r="C99" s="105" t="s">
        <v>372</v>
      </c>
      <c r="D99" s="106">
        <v>2020</v>
      </c>
      <c r="E99" s="103">
        <v>187397.86</v>
      </c>
      <c r="F99" s="95"/>
      <c r="G99" s="95"/>
      <c r="H99" s="95"/>
    </row>
    <row r="100" spans="1:8" s="107" customFormat="1" ht="12.75">
      <c r="A100" s="95">
        <f t="shared" si="1"/>
        <v>95</v>
      </c>
      <c r="B100" s="105" t="s">
        <v>373</v>
      </c>
      <c r="C100" s="105" t="s">
        <v>374</v>
      </c>
      <c r="D100" s="106">
        <v>2020</v>
      </c>
      <c r="E100" s="103">
        <v>187041.04</v>
      </c>
      <c r="F100" s="95"/>
      <c r="G100" s="95"/>
      <c r="H100" s="95"/>
    </row>
    <row r="101" spans="1:8" s="107" customFormat="1" ht="12.75">
      <c r="A101" s="95">
        <f t="shared" si="1"/>
        <v>96</v>
      </c>
      <c r="B101" s="105" t="s">
        <v>375</v>
      </c>
      <c r="C101" s="105" t="s">
        <v>376</v>
      </c>
      <c r="D101" s="106">
        <v>2020</v>
      </c>
      <c r="E101" s="103">
        <v>187041.04</v>
      </c>
      <c r="F101" s="95"/>
      <c r="G101" s="95"/>
      <c r="H101" s="95"/>
    </row>
    <row r="102" spans="1:8" s="107" customFormat="1" ht="12.75">
      <c r="A102" s="95">
        <f t="shared" si="1"/>
        <v>97</v>
      </c>
      <c r="B102" s="105" t="s">
        <v>377</v>
      </c>
      <c r="C102" s="105" t="s">
        <v>378</v>
      </c>
      <c r="D102" s="106">
        <v>2020</v>
      </c>
      <c r="E102" s="103">
        <v>186763.71</v>
      </c>
      <c r="F102" s="95"/>
      <c r="G102" s="95"/>
      <c r="H102" s="95"/>
    </row>
    <row r="103" spans="1:8" s="107" customFormat="1" ht="12.75">
      <c r="A103" s="95">
        <f t="shared" si="1"/>
        <v>98</v>
      </c>
      <c r="B103" s="105" t="s">
        <v>379</v>
      </c>
      <c r="C103" s="105" t="s">
        <v>380</v>
      </c>
      <c r="D103" s="106">
        <v>2020</v>
      </c>
      <c r="E103" s="103">
        <v>186763.71</v>
      </c>
      <c r="F103" s="95"/>
      <c r="G103" s="95"/>
      <c r="H103" s="95"/>
    </row>
    <row r="104" spans="1:8" s="107" customFormat="1" ht="12.75">
      <c r="A104" s="95">
        <f t="shared" si="1"/>
        <v>99</v>
      </c>
      <c r="B104" s="105" t="s">
        <v>381</v>
      </c>
      <c r="C104" s="105" t="s">
        <v>382</v>
      </c>
      <c r="D104" s="106">
        <v>2020</v>
      </c>
      <c r="E104" s="103">
        <v>153403</v>
      </c>
      <c r="F104" s="95"/>
      <c r="G104" s="95"/>
      <c r="H104" s="95"/>
    </row>
    <row r="105" spans="1:8" s="107" customFormat="1" ht="12.75">
      <c r="A105" s="95">
        <f t="shared" si="1"/>
        <v>100</v>
      </c>
      <c r="B105" s="105" t="s">
        <v>383</v>
      </c>
      <c r="C105" s="105" t="s">
        <v>384</v>
      </c>
      <c r="D105" s="106">
        <v>2020</v>
      </c>
      <c r="E105" s="103">
        <v>150000</v>
      </c>
      <c r="F105" s="95">
        <v>51407</v>
      </c>
      <c r="G105" s="95" t="s">
        <v>560</v>
      </c>
      <c r="H105" s="95"/>
    </row>
    <row r="106" spans="1:8" s="107" customFormat="1" ht="12.75">
      <c r="A106" s="95">
        <f t="shared" si="1"/>
        <v>101</v>
      </c>
      <c r="B106" s="105" t="s">
        <v>385</v>
      </c>
      <c r="C106" s="105" t="s">
        <v>386</v>
      </c>
      <c r="D106" s="106">
        <v>2020</v>
      </c>
      <c r="E106" s="103">
        <v>145773.69</v>
      </c>
      <c r="F106" s="95"/>
      <c r="G106" s="95"/>
      <c r="H106" s="95"/>
    </row>
    <row r="107" spans="1:8" s="107" customFormat="1" ht="12.75">
      <c r="A107" s="95">
        <f t="shared" si="1"/>
        <v>102</v>
      </c>
      <c r="B107" s="105" t="s">
        <v>387</v>
      </c>
      <c r="C107" s="105" t="s">
        <v>388</v>
      </c>
      <c r="D107" s="106">
        <v>2020</v>
      </c>
      <c r="E107" s="103">
        <v>137672.03</v>
      </c>
      <c r="F107" s="95"/>
      <c r="G107" s="95"/>
      <c r="H107" s="95"/>
    </row>
    <row r="108" spans="1:8" s="107" customFormat="1" ht="12.75">
      <c r="A108" s="95">
        <f t="shared" si="1"/>
        <v>103</v>
      </c>
      <c r="B108" s="105" t="s">
        <v>389</v>
      </c>
      <c r="C108" s="105" t="s">
        <v>390</v>
      </c>
      <c r="D108" s="106">
        <v>2020</v>
      </c>
      <c r="E108" s="103">
        <v>121994.88</v>
      </c>
      <c r="F108" s="95"/>
      <c r="G108" s="95"/>
      <c r="H108" s="95"/>
    </row>
    <row r="109" spans="1:8" s="107" customFormat="1" ht="12.75">
      <c r="A109" s="95">
        <f t="shared" si="1"/>
        <v>104</v>
      </c>
      <c r="B109" s="105" t="s">
        <v>391</v>
      </c>
      <c r="C109" s="105" t="s">
        <v>392</v>
      </c>
      <c r="D109" s="106">
        <v>2020</v>
      </c>
      <c r="E109" s="103">
        <v>119500</v>
      </c>
      <c r="F109" s="95"/>
      <c r="G109" s="95"/>
      <c r="H109" s="95"/>
    </row>
    <row r="110" spans="1:8" s="107" customFormat="1" ht="12.75">
      <c r="A110" s="95">
        <f t="shared" si="1"/>
        <v>105</v>
      </c>
      <c r="B110" s="105" t="s">
        <v>393</v>
      </c>
      <c r="C110" s="105" t="s">
        <v>394</v>
      </c>
      <c r="D110" s="106">
        <v>2020</v>
      </c>
      <c r="E110" s="103">
        <v>119500</v>
      </c>
      <c r="F110" s="95"/>
      <c r="G110" s="95"/>
      <c r="H110" s="95"/>
    </row>
    <row r="111" spans="1:8" s="107" customFormat="1" ht="12.75">
      <c r="A111" s="95">
        <f t="shared" si="1"/>
        <v>106</v>
      </c>
      <c r="B111" s="105" t="s">
        <v>395</v>
      </c>
      <c r="C111" s="105" t="s">
        <v>396</v>
      </c>
      <c r="D111" s="106">
        <v>2020</v>
      </c>
      <c r="E111" s="103">
        <v>119188.46</v>
      </c>
      <c r="F111" s="95"/>
      <c r="G111" s="95"/>
      <c r="H111" s="95"/>
    </row>
    <row r="112" spans="1:8" s="107" customFormat="1" ht="12.75">
      <c r="A112" s="95">
        <f t="shared" si="1"/>
        <v>107</v>
      </c>
      <c r="B112" s="105" t="s">
        <v>397</v>
      </c>
      <c r="C112" s="105" t="s">
        <v>398</v>
      </c>
      <c r="D112" s="106">
        <v>2020</v>
      </c>
      <c r="E112" s="103">
        <v>115198</v>
      </c>
      <c r="F112" s="95"/>
      <c r="G112" s="95"/>
      <c r="H112" s="95"/>
    </row>
    <row r="113" spans="1:8" s="107" customFormat="1" ht="12.75">
      <c r="A113" s="95">
        <f t="shared" si="1"/>
        <v>108</v>
      </c>
      <c r="B113" s="105" t="s">
        <v>399</v>
      </c>
      <c r="C113" s="105" t="s">
        <v>400</v>
      </c>
      <c r="D113" s="106">
        <v>2020</v>
      </c>
      <c r="E113" s="103">
        <v>105296.53</v>
      </c>
      <c r="F113" s="95"/>
      <c r="G113" s="95"/>
      <c r="H113" s="95"/>
    </row>
    <row r="114" spans="1:8" s="107" customFormat="1" ht="12.75">
      <c r="A114" s="95">
        <f t="shared" si="1"/>
        <v>109</v>
      </c>
      <c r="B114" s="105" t="s">
        <v>401</v>
      </c>
      <c r="C114" s="105" t="s">
        <v>402</v>
      </c>
      <c r="D114" s="106">
        <v>2020</v>
      </c>
      <c r="E114" s="103">
        <v>102182</v>
      </c>
      <c r="F114" s="95">
        <v>50943</v>
      </c>
      <c r="G114" s="95" t="s">
        <v>562</v>
      </c>
      <c r="H114" s="95"/>
    </row>
    <row r="115" spans="1:8" s="107" customFormat="1" ht="12.75">
      <c r="A115" s="95">
        <f t="shared" si="1"/>
        <v>110</v>
      </c>
      <c r="B115" s="105" t="s">
        <v>403</v>
      </c>
      <c r="C115" s="105" t="s">
        <v>404</v>
      </c>
      <c r="D115" s="106">
        <v>2020</v>
      </c>
      <c r="E115" s="103">
        <v>97000</v>
      </c>
      <c r="F115" s="95">
        <v>51272</v>
      </c>
      <c r="G115" s="95" t="s">
        <v>560</v>
      </c>
      <c r="H115" s="95"/>
    </row>
    <row r="116" spans="1:8" s="107" customFormat="1" ht="12.75">
      <c r="A116" s="95">
        <f t="shared" si="1"/>
        <v>111</v>
      </c>
      <c r="B116" s="105" t="s">
        <v>405</v>
      </c>
      <c r="C116" s="105" t="s">
        <v>406</v>
      </c>
      <c r="D116" s="106">
        <v>2020</v>
      </c>
      <c r="E116" s="103">
        <v>88928.2</v>
      </c>
      <c r="F116" s="95"/>
      <c r="G116" s="95"/>
      <c r="H116" s="95"/>
    </row>
    <row r="117" spans="1:8" s="107" customFormat="1" ht="12.75">
      <c r="A117" s="95">
        <f t="shared" si="1"/>
        <v>112</v>
      </c>
      <c r="B117" s="105" t="s">
        <v>407</v>
      </c>
      <c r="C117" s="105" t="s">
        <v>408</v>
      </c>
      <c r="D117" s="106">
        <v>2020</v>
      </c>
      <c r="E117" s="103">
        <v>76993.53</v>
      </c>
      <c r="F117" s="95"/>
      <c r="G117" s="95"/>
      <c r="H117" s="95"/>
    </row>
    <row r="118" spans="1:8" s="107" customFormat="1" ht="12.75">
      <c r="A118" s="95">
        <f t="shared" si="1"/>
        <v>113</v>
      </c>
      <c r="B118" s="105" t="s">
        <v>409</v>
      </c>
      <c r="C118" s="105" t="s">
        <v>410</v>
      </c>
      <c r="D118" s="106">
        <v>2020</v>
      </c>
      <c r="E118" s="103">
        <v>75000</v>
      </c>
      <c r="F118" s="95">
        <v>51273</v>
      </c>
      <c r="G118" s="95" t="s">
        <v>560</v>
      </c>
      <c r="H118" s="95"/>
    </row>
    <row r="119" spans="1:8" s="107" customFormat="1" ht="12.75">
      <c r="A119" s="95">
        <f t="shared" si="1"/>
        <v>114</v>
      </c>
      <c r="B119" s="105" t="s">
        <v>411</v>
      </c>
      <c r="C119" s="105" t="s">
        <v>412</v>
      </c>
      <c r="D119" s="106">
        <v>2020</v>
      </c>
      <c r="E119" s="103">
        <v>57193.64</v>
      </c>
      <c r="F119" s="95">
        <v>51625</v>
      </c>
      <c r="G119" s="95" t="s">
        <v>563</v>
      </c>
      <c r="H119" s="95"/>
    </row>
    <row r="121" ht="12.75">
      <c r="A121" s="92" t="s">
        <v>68</v>
      </c>
    </row>
    <row r="122" ht="12.75">
      <c r="A122" s="92" t="s">
        <v>184</v>
      </c>
    </row>
    <row r="125" spans="1:5" ht="12.75">
      <c r="A125" s="97" t="s">
        <v>2</v>
      </c>
      <c r="B125" s="93"/>
      <c r="D125" s="95"/>
      <c r="E125" s="96"/>
    </row>
    <row r="126" spans="1:6" ht="12.75">
      <c r="A126" s="98" t="s">
        <v>4</v>
      </c>
      <c r="B126" s="99" t="s">
        <v>104</v>
      </c>
      <c r="C126" s="98" t="s">
        <v>105</v>
      </c>
      <c r="D126" s="98" t="s">
        <v>106</v>
      </c>
      <c r="E126" s="100" t="s">
        <v>94</v>
      </c>
      <c r="F126" s="98" t="s">
        <v>103</v>
      </c>
    </row>
    <row r="127" spans="1:7" ht="12.75">
      <c r="A127" s="95">
        <v>1</v>
      </c>
      <c r="B127" s="102" t="s">
        <v>413</v>
      </c>
      <c r="C127" s="102" t="s">
        <v>414</v>
      </c>
      <c r="D127" s="94">
        <v>2020</v>
      </c>
      <c r="E127" s="103">
        <v>23584037.67</v>
      </c>
      <c r="G127" s="95"/>
    </row>
    <row r="128" spans="1:7" ht="12.75">
      <c r="A128" s="95">
        <f>A127+1</f>
        <v>2</v>
      </c>
      <c r="B128" s="102" t="s">
        <v>415</v>
      </c>
      <c r="C128" s="102" t="s">
        <v>416</v>
      </c>
      <c r="D128" s="94">
        <v>2020</v>
      </c>
      <c r="E128" s="103">
        <v>7368728.49</v>
      </c>
      <c r="G128" s="95"/>
    </row>
    <row r="129" spans="1:7" ht="12.75">
      <c r="A129" s="95">
        <f aca="true" t="shared" si="2" ref="A129:A192">A128+1</f>
        <v>3</v>
      </c>
      <c r="B129" s="102" t="s">
        <v>417</v>
      </c>
      <c r="C129" s="102" t="s">
        <v>418</v>
      </c>
      <c r="D129" s="94">
        <v>2020</v>
      </c>
      <c r="E129" s="103">
        <v>5417270.55</v>
      </c>
      <c r="G129" s="95"/>
    </row>
    <row r="130" spans="1:7" ht="12.75">
      <c r="A130" s="95">
        <f t="shared" si="2"/>
        <v>4</v>
      </c>
      <c r="B130" s="102" t="s">
        <v>419</v>
      </c>
      <c r="C130" s="102" t="s">
        <v>420</v>
      </c>
      <c r="D130" s="94">
        <v>2020</v>
      </c>
      <c r="E130" s="103">
        <v>3841922.8199999994</v>
      </c>
      <c r="G130" s="95"/>
    </row>
    <row r="131" spans="1:7" ht="12.75">
      <c r="A131" s="95">
        <f t="shared" si="2"/>
        <v>5</v>
      </c>
      <c r="B131" s="102" t="s">
        <v>421</v>
      </c>
      <c r="C131" s="102" t="s">
        <v>422</v>
      </c>
      <c r="D131" s="94">
        <v>2020</v>
      </c>
      <c r="E131" s="103">
        <v>2405082.6199999996</v>
      </c>
      <c r="G131" s="95"/>
    </row>
    <row r="132" spans="1:7" ht="12.75">
      <c r="A132" s="95">
        <f t="shared" si="2"/>
        <v>6</v>
      </c>
      <c r="B132" s="102" t="s">
        <v>423</v>
      </c>
      <c r="C132" s="102" t="s">
        <v>424</v>
      </c>
      <c r="D132" s="94">
        <v>2020</v>
      </c>
      <c r="E132" s="103">
        <v>2069650.0000000002</v>
      </c>
      <c r="G132" s="95"/>
    </row>
    <row r="133" spans="1:7" ht="12.75">
      <c r="A133" s="95">
        <f t="shared" si="2"/>
        <v>7</v>
      </c>
      <c r="B133" s="102" t="s">
        <v>425</v>
      </c>
      <c r="C133" s="102" t="s">
        <v>426</v>
      </c>
      <c r="D133" s="94">
        <v>2020</v>
      </c>
      <c r="E133" s="103">
        <v>1893750</v>
      </c>
      <c r="G133" s="95"/>
    </row>
    <row r="134" spans="1:7" ht="12.75">
      <c r="A134" s="95">
        <f t="shared" si="2"/>
        <v>8</v>
      </c>
      <c r="B134" s="102" t="s">
        <v>427</v>
      </c>
      <c r="C134" s="102" t="s">
        <v>428</v>
      </c>
      <c r="D134" s="94">
        <v>2020</v>
      </c>
      <c r="E134" s="103">
        <v>1700000</v>
      </c>
      <c r="G134" s="95"/>
    </row>
    <row r="135" spans="1:7" ht="12.75">
      <c r="A135" s="95">
        <f t="shared" si="2"/>
        <v>9</v>
      </c>
      <c r="B135" s="102" t="s">
        <v>429</v>
      </c>
      <c r="C135" s="102" t="s">
        <v>430</v>
      </c>
      <c r="D135" s="94">
        <v>2020</v>
      </c>
      <c r="E135" s="103">
        <v>1545000</v>
      </c>
      <c r="G135" s="95"/>
    </row>
    <row r="136" spans="1:7" ht="12.75">
      <c r="A136" s="95">
        <f t="shared" si="2"/>
        <v>10</v>
      </c>
      <c r="B136" s="102" t="s">
        <v>431</v>
      </c>
      <c r="C136" s="102" t="s">
        <v>432</v>
      </c>
      <c r="D136" s="94">
        <v>2020</v>
      </c>
      <c r="E136" s="103">
        <v>1114785.41</v>
      </c>
      <c r="G136" s="95"/>
    </row>
    <row r="137" spans="1:7" ht="12.75">
      <c r="A137" s="95">
        <f t="shared" si="2"/>
        <v>11</v>
      </c>
      <c r="B137" s="102" t="s">
        <v>433</v>
      </c>
      <c r="C137" s="102" t="s">
        <v>434</v>
      </c>
      <c r="D137" s="94">
        <v>2020</v>
      </c>
      <c r="E137" s="103">
        <v>1000000</v>
      </c>
      <c r="G137" s="95"/>
    </row>
    <row r="138" spans="1:7" ht="12.75">
      <c r="A138" s="95">
        <f t="shared" si="2"/>
        <v>12</v>
      </c>
      <c r="B138" s="102" t="s">
        <v>435</v>
      </c>
      <c r="C138" s="102" t="s">
        <v>436</v>
      </c>
      <c r="D138" s="94">
        <v>2020</v>
      </c>
      <c r="E138" s="103">
        <v>989812.05</v>
      </c>
      <c r="G138" s="95"/>
    </row>
    <row r="139" spans="1:7" ht="12.75">
      <c r="A139" s="95">
        <f t="shared" si="2"/>
        <v>13</v>
      </c>
      <c r="B139" s="102" t="s">
        <v>437</v>
      </c>
      <c r="C139" s="102" t="s">
        <v>438</v>
      </c>
      <c r="D139" s="94">
        <v>2020</v>
      </c>
      <c r="E139" s="103">
        <v>922815.67</v>
      </c>
      <c r="G139" s="95"/>
    </row>
    <row r="140" spans="1:7" ht="12.75">
      <c r="A140" s="95">
        <f t="shared" si="2"/>
        <v>14</v>
      </c>
      <c r="B140" s="102" t="s">
        <v>439</v>
      </c>
      <c r="C140" s="102" t="s">
        <v>440</v>
      </c>
      <c r="D140" s="94">
        <v>2020</v>
      </c>
      <c r="E140" s="103">
        <v>750000</v>
      </c>
      <c r="G140" s="95"/>
    </row>
    <row r="141" spans="1:7" ht="12.75">
      <c r="A141" s="95">
        <f t="shared" si="2"/>
        <v>15</v>
      </c>
      <c r="B141" s="102" t="s">
        <v>441</v>
      </c>
      <c r="C141" s="102" t="s">
        <v>442</v>
      </c>
      <c r="D141" s="94">
        <v>2020</v>
      </c>
      <c r="E141" s="103">
        <v>701283.04</v>
      </c>
      <c r="G141" s="95"/>
    </row>
    <row r="142" spans="1:7" ht="12.75">
      <c r="A142" s="95">
        <f t="shared" si="2"/>
        <v>16</v>
      </c>
      <c r="B142" s="102" t="s">
        <v>443</v>
      </c>
      <c r="C142" s="102" t="s">
        <v>444</v>
      </c>
      <c r="D142" s="94">
        <v>2020</v>
      </c>
      <c r="E142" s="103">
        <v>600000</v>
      </c>
      <c r="G142" s="95"/>
    </row>
    <row r="143" spans="1:7" ht="12.75">
      <c r="A143" s="95">
        <f t="shared" si="2"/>
        <v>17</v>
      </c>
      <c r="B143" s="102" t="s">
        <v>445</v>
      </c>
      <c r="C143" s="102" t="s">
        <v>446</v>
      </c>
      <c r="D143" s="94">
        <v>2020</v>
      </c>
      <c r="E143" s="103">
        <v>595955.55</v>
      </c>
      <c r="G143" s="95"/>
    </row>
    <row r="144" spans="1:7" ht="12.75">
      <c r="A144" s="95">
        <f t="shared" si="2"/>
        <v>18</v>
      </c>
      <c r="B144" s="102" t="s">
        <v>447</v>
      </c>
      <c r="C144" s="102" t="s">
        <v>448</v>
      </c>
      <c r="D144" s="94">
        <v>2020</v>
      </c>
      <c r="E144" s="103">
        <v>549930.9700000001</v>
      </c>
      <c r="G144" s="95"/>
    </row>
    <row r="145" spans="1:7" ht="12.75">
      <c r="A145" s="95">
        <f t="shared" si="2"/>
        <v>19</v>
      </c>
      <c r="B145" s="102" t="s">
        <v>449</v>
      </c>
      <c r="C145" s="102" t="s">
        <v>450</v>
      </c>
      <c r="D145" s="94">
        <v>2020</v>
      </c>
      <c r="E145" s="103">
        <v>522180.51</v>
      </c>
      <c r="G145" s="95"/>
    </row>
    <row r="146" spans="1:7" ht="12.75">
      <c r="A146" s="95">
        <f t="shared" si="2"/>
        <v>20</v>
      </c>
      <c r="B146" s="102" t="s">
        <v>451</v>
      </c>
      <c r="C146" s="102" t="s">
        <v>452</v>
      </c>
      <c r="D146" s="94">
        <v>2020</v>
      </c>
      <c r="E146" s="103">
        <v>521839.57</v>
      </c>
      <c r="G146" s="95"/>
    </row>
    <row r="147" spans="1:7" ht="12.75">
      <c r="A147" s="95">
        <f t="shared" si="2"/>
        <v>21</v>
      </c>
      <c r="B147" s="102" t="s">
        <v>453</v>
      </c>
      <c r="C147" s="102" t="s">
        <v>454</v>
      </c>
      <c r="D147" s="94">
        <v>2020</v>
      </c>
      <c r="E147" s="103">
        <v>509627.93000000005</v>
      </c>
      <c r="G147" s="95"/>
    </row>
    <row r="148" spans="1:7" ht="12.75">
      <c r="A148" s="95">
        <f t="shared" si="2"/>
        <v>22</v>
      </c>
      <c r="B148" s="102" t="s">
        <v>455</v>
      </c>
      <c r="C148" s="102" t="s">
        <v>456</v>
      </c>
      <c r="D148" s="94">
        <v>2020</v>
      </c>
      <c r="E148" s="103">
        <v>430039.9</v>
      </c>
      <c r="G148" s="95"/>
    </row>
    <row r="149" spans="1:7" ht="12.75">
      <c r="A149" s="95">
        <f t="shared" si="2"/>
        <v>23</v>
      </c>
      <c r="B149" s="102" t="s">
        <v>457</v>
      </c>
      <c r="C149" s="102" t="s">
        <v>458</v>
      </c>
      <c r="D149" s="94">
        <v>2020</v>
      </c>
      <c r="E149" s="103">
        <v>399996</v>
      </c>
      <c r="G149" s="95"/>
    </row>
    <row r="150" spans="1:7" ht="12.75">
      <c r="A150" s="95">
        <f t="shared" si="2"/>
        <v>24</v>
      </c>
      <c r="B150" s="102" t="s">
        <v>459</v>
      </c>
      <c r="C150" s="102" t="s">
        <v>460</v>
      </c>
      <c r="D150" s="94">
        <v>2020</v>
      </c>
      <c r="E150" s="103">
        <v>393974.64</v>
      </c>
      <c r="F150" s="95">
        <v>50457</v>
      </c>
      <c r="G150" s="95"/>
    </row>
    <row r="151" spans="1:7" ht="12.75">
      <c r="A151" s="95">
        <f t="shared" si="2"/>
        <v>25</v>
      </c>
      <c r="B151" s="102" t="s">
        <v>461</v>
      </c>
      <c r="C151" s="102" t="s">
        <v>462</v>
      </c>
      <c r="D151" s="94">
        <v>2020</v>
      </c>
      <c r="E151" s="103">
        <v>385800.39</v>
      </c>
      <c r="G151" s="95"/>
    </row>
    <row r="152" spans="1:7" ht="12.75">
      <c r="A152" s="95">
        <f t="shared" si="2"/>
        <v>26</v>
      </c>
      <c r="B152" s="102" t="s">
        <v>463</v>
      </c>
      <c r="C152" s="102" t="s">
        <v>464</v>
      </c>
      <c r="D152" s="94">
        <v>2020</v>
      </c>
      <c r="E152" s="103">
        <v>374382.43</v>
      </c>
      <c r="G152" s="95"/>
    </row>
    <row r="153" spans="1:7" ht="12.75">
      <c r="A153" s="95">
        <f t="shared" si="2"/>
        <v>27</v>
      </c>
      <c r="B153" s="102" t="s">
        <v>465</v>
      </c>
      <c r="C153" s="102" t="s">
        <v>466</v>
      </c>
      <c r="D153" s="94">
        <v>2020</v>
      </c>
      <c r="E153" s="103">
        <v>361664.47</v>
      </c>
      <c r="G153" s="95"/>
    </row>
    <row r="154" spans="1:7" ht="12.75">
      <c r="A154" s="95">
        <f t="shared" si="2"/>
        <v>28</v>
      </c>
      <c r="B154" s="102" t="s">
        <v>467</v>
      </c>
      <c r="C154" s="102" t="s">
        <v>468</v>
      </c>
      <c r="D154" s="94">
        <v>2020</v>
      </c>
      <c r="E154" s="103">
        <v>357508.47000000003</v>
      </c>
      <c r="G154" s="95"/>
    </row>
    <row r="155" spans="1:7" ht="12.75">
      <c r="A155" s="95">
        <f t="shared" si="2"/>
        <v>29</v>
      </c>
      <c r="B155" s="102" t="s">
        <v>469</v>
      </c>
      <c r="C155" s="102" t="s">
        <v>470</v>
      </c>
      <c r="D155" s="94">
        <v>2020</v>
      </c>
      <c r="E155" s="103">
        <v>355000</v>
      </c>
      <c r="G155" s="95"/>
    </row>
    <row r="156" spans="1:7" ht="12.75">
      <c r="A156" s="95">
        <f t="shared" si="2"/>
        <v>30</v>
      </c>
      <c r="B156" s="102" t="s">
        <v>471</v>
      </c>
      <c r="C156" s="102" t="s">
        <v>472</v>
      </c>
      <c r="D156" s="94">
        <v>2020</v>
      </c>
      <c r="E156" s="103">
        <v>351878.66</v>
      </c>
      <c r="G156" s="95"/>
    </row>
    <row r="157" spans="1:7" ht="12.75">
      <c r="A157" s="95">
        <f t="shared" si="2"/>
        <v>31</v>
      </c>
      <c r="B157" s="102" t="s">
        <v>473</v>
      </c>
      <c r="C157" s="102" t="s">
        <v>474</v>
      </c>
      <c r="D157" s="94">
        <v>2020</v>
      </c>
      <c r="E157" s="103">
        <v>350829.57</v>
      </c>
      <c r="F157" s="95">
        <v>51479</v>
      </c>
      <c r="G157" s="95"/>
    </row>
    <row r="158" spans="1:7" ht="12.75">
      <c r="A158" s="95">
        <f t="shared" si="2"/>
        <v>32</v>
      </c>
      <c r="B158" s="102" t="s">
        <v>475</v>
      </c>
      <c r="C158" s="102" t="s">
        <v>476</v>
      </c>
      <c r="D158" s="94">
        <v>2020</v>
      </c>
      <c r="E158" s="103">
        <v>327414.46</v>
      </c>
      <c r="G158" s="95"/>
    </row>
    <row r="159" spans="1:7" ht="12.75">
      <c r="A159" s="95">
        <f t="shared" si="2"/>
        <v>33</v>
      </c>
      <c r="B159" s="102" t="s">
        <v>477</v>
      </c>
      <c r="C159" s="102" t="s">
        <v>478</v>
      </c>
      <c r="D159" s="94">
        <v>2020</v>
      </c>
      <c r="E159" s="103">
        <v>322155.45</v>
      </c>
      <c r="G159" s="95"/>
    </row>
    <row r="160" spans="1:7" ht="12.75">
      <c r="A160" s="95">
        <f t="shared" si="2"/>
        <v>34</v>
      </c>
      <c r="B160" s="102" t="s">
        <v>479</v>
      </c>
      <c r="C160" s="102" t="s">
        <v>480</v>
      </c>
      <c r="D160" s="94">
        <v>2020</v>
      </c>
      <c r="E160" s="103">
        <v>321641.4</v>
      </c>
      <c r="G160" s="95"/>
    </row>
    <row r="161" spans="1:7" ht="12.75">
      <c r="A161" s="95">
        <f t="shared" si="2"/>
        <v>35</v>
      </c>
      <c r="B161" s="102" t="s">
        <v>481</v>
      </c>
      <c r="C161" s="102" t="s">
        <v>482</v>
      </c>
      <c r="D161" s="94">
        <v>2020</v>
      </c>
      <c r="E161" s="103">
        <v>320455.06</v>
      </c>
      <c r="G161" s="95"/>
    </row>
    <row r="162" spans="1:7" ht="12.75">
      <c r="A162" s="95">
        <f t="shared" si="2"/>
        <v>36</v>
      </c>
      <c r="B162" s="102" t="s">
        <v>483</v>
      </c>
      <c r="C162" s="102" t="s">
        <v>484</v>
      </c>
      <c r="D162" s="94">
        <v>2020</v>
      </c>
      <c r="E162" s="103">
        <v>313008</v>
      </c>
      <c r="G162" s="95"/>
    </row>
    <row r="163" spans="1:7" ht="12.75">
      <c r="A163" s="95">
        <f t="shared" si="2"/>
        <v>37</v>
      </c>
      <c r="B163" s="102" t="s">
        <v>485</v>
      </c>
      <c r="C163" s="102" t="s">
        <v>486</v>
      </c>
      <c r="D163" s="94">
        <v>2020</v>
      </c>
      <c r="E163" s="103">
        <v>270202.28</v>
      </c>
      <c r="G163" s="95"/>
    </row>
    <row r="164" spans="1:7" ht="12.75">
      <c r="A164" s="95">
        <f t="shared" si="2"/>
        <v>38</v>
      </c>
      <c r="B164" s="102" t="s">
        <v>487</v>
      </c>
      <c r="C164" s="102" t="s">
        <v>488</v>
      </c>
      <c r="D164" s="94">
        <v>2020</v>
      </c>
      <c r="E164" s="103">
        <v>268742.42</v>
      </c>
      <c r="G164" s="95"/>
    </row>
    <row r="165" spans="1:7" ht="12.75">
      <c r="A165" s="95">
        <f t="shared" si="2"/>
        <v>39</v>
      </c>
      <c r="B165" s="102" t="s">
        <v>489</v>
      </c>
      <c r="C165" s="102" t="s">
        <v>490</v>
      </c>
      <c r="D165" s="94">
        <v>2020</v>
      </c>
      <c r="E165" s="103">
        <v>263605.68</v>
      </c>
      <c r="G165" s="95"/>
    </row>
    <row r="166" spans="1:7" ht="12.75">
      <c r="A166" s="95">
        <f t="shared" si="2"/>
        <v>40</v>
      </c>
      <c r="B166" s="102" t="s">
        <v>491</v>
      </c>
      <c r="C166" s="102" t="s">
        <v>492</v>
      </c>
      <c r="D166" s="94">
        <v>2020</v>
      </c>
      <c r="E166" s="103">
        <v>250000</v>
      </c>
      <c r="G166" s="95"/>
    </row>
    <row r="167" spans="1:7" ht="12.75">
      <c r="A167" s="95">
        <f t="shared" si="2"/>
        <v>41</v>
      </c>
      <c r="B167" s="102" t="s">
        <v>493</v>
      </c>
      <c r="C167" s="102" t="s">
        <v>494</v>
      </c>
      <c r="D167" s="94">
        <v>2020</v>
      </c>
      <c r="E167" s="103">
        <v>235640.56</v>
      </c>
      <c r="G167" s="95"/>
    </row>
    <row r="168" spans="1:7" ht="12.75">
      <c r="A168" s="95">
        <f t="shared" si="2"/>
        <v>42</v>
      </c>
      <c r="B168" s="102" t="s">
        <v>495</v>
      </c>
      <c r="C168" s="102" t="s">
        <v>496</v>
      </c>
      <c r="D168" s="94">
        <v>2020</v>
      </c>
      <c r="E168" s="103">
        <v>234002.87</v>
      </c>
      <c r="G168" s="95"/>
    </row>
    <row r="169" spans="1:7" ht="12.75">
      <c r="A169" s="95">
        <f t="shared" si="2"/>
        <v>43</v>
      </c>
      <c r="B169" s="102" t="s">
        <v>497</v>
      </c>
      <c r="C169" s="102" t="s">
        <v>498</v>
      </c>
      <c r="D169" s="94">
        <v>2020</v>
      </c>
      <c r="E169" s="103">
        <v>233184.85</v>
      </c>
      <c r="F169" s="95">
        <v>51480</v>
      </c>
      <c r="G169" s="95"/>
    </row>
    <row r="170" spans="1:7" ht="12.75">
      <c r="A170" s="95">
        <f t="shared" si="2"/>
        <v>44</v>
      </c>
      <c r="B170" s="102" t="s">
        <v>499</v>
      </c>
      <c r="C170" s="102" t="s">
        <v>500</v>
      </c>
      <c r="D170" s="94">
        <v>2020</v>
      </c>
      <c r="E170" s="103">
        <v>226909.56</v>
      </c>
      <c r="G170" s="95"/>
    </row>
    <row r="171" spans="1:7" ht="12.75">
      <c r="A171" s="95">
        <f t="shared" si="2"/>
        <v>45</v>
      </c>
      <c r="B171" s="102" t="s">
        <v>501</v>
      </c>
      <c r="C171" s="102" t="s">
        <v>502</v>
      </c>
      <c r="D171" s="94">
        <v>2020</v>
      </c>
      <c r="E171" s="103">
        <v>225962.87</v>
      </c>
      <c r="G171" s="95"/>
    </row>
    <row r="172" spans="1:7" ht="12.75">
      <c r="A172" s="95">
        <f t="shared" si="2"/>
        <v>46</v>
      </c>
      <c r="B172" s="102" t="s">
        <v>503</v>
      </c>
      <c r="C172" s="102" t="s">
        <v>504</v>
      </c>
      <c r="D172" s="94">
        <v>2020</v>
      </c>
      <c r="E172" s="103">
        <v>223105.30999999997</v>
      </c>
      <c r="G172" s="95"/>
    </row>
    <row r="173" spans="1:7" ht="12.75">
      <c r="A173" s="95">
        <f t="shared" si="2"/>
        <v>47</v>
      </c>
      <c r="B173" s="102" t="s">
        <v>505</v>
      </c>
      <c r="C173" s="102" t="s">
        <v>506</v>
      </c>
      <c r="D173" s="94">
        <v>2020</v>
      </c>
      <c r="E173" s="103">
        <v>221728.87999999998</v>
      </c>
      <c r="G173" s="95"/>
    </row>
    <row r="174" spans="1:7" ht="12.75">
      <c r="A174" s="95">
        <f t="shared" si="2"/>
        <v>48</v>
      </c>
      <c r="B174" s="102" t="s">
        <v>507</v>
      </c>
      <c r="C174" s="102" t="s">
        <v>508</v>
      </c>
      <c r="D174" s="94">
        <v>2020</v>
      </c>
      <c r="E174" s="103">
        <v>205028.77</v>
      </c>
      <c r="G174" s="95"/>
    </row>
    <row r="175" spans="1:7" ht="12.75">
      <c r="A175" s="95">
        <f t="shared" si="2"/>
        <v>49</v>
      </c>
      <c r="B175" s="102" t="s">
        <v>509</v>
      </c>
      <c r="C175" s="102" t="s">
        <v>510</v>
      </c>
      <c r="D175" s="94">
        <v>2020</v>
      </c>
      <c r="E175" s="103">
        <v>200000</v>
      </c>
      <c r="G175" s="95"/>
    </row>
    <row r="176" spans="1:7" ht="12.75">
      <c r="A176" s="95">
        <f t="shared" si="2"/>
        <v>50</v>
      </c>
      <c r="B176" s="102" t="s">
        <v>511</v>
      </c>
      <c r="C176" s="102" t="s">
        <v>512</v>
      </c>
      <c r="D176" s="94">
        <v>2020</v>
      </c>
      <c r="E176" s="103">
        <v>175000</v>
      </c>
      <c r="G176" s="95"/>
    </row>
    <row r="177" spans="1:7" ht="12.75">
      <c r="A177" s="95">
        <f t="shared" si="2"/>
        <v>51</v>
      </c>
      <c r="B177" s="102" t="s">
        <v>513</v>
      </c>
      <c r="C177" s="102" t="s">
        <v>514</v>
      </c>
      <c r="D177" s="94">
        <v>2020</v>
      </c>
      <c r="E177" s="103">
        <v>174389.82</v>
      </c>
      <c r="G177" s="95"/>
    </row>
    <row r="178" spans="1:7" ht="12.75">
      <c r="A178" s="95">
        <f t="shared" si="2"/>
        <v>52</v>
      </c>
      <c r="B178" s="102" t="s">
        <v>515</v>
      </c>
      <c r="C178" s="102" t="s">
        <v>516</v>
      </c>
      <c r="D178" s="94">
        <v>2020</v>
      </c>
      <c r="E178" s="103">
        <v>157290.37</v>
      </c>
      <c r="G178" s="95"/>
    </row>
    <row r="179" spans="1:7" ht="12.75">
      <c r="A179" s="95">
        <f t="shared" si="2"/>
        <v>53</v>
      </c>
      <c r="B179" s="102" t="s">
        <v>517</v>
      </c>
      <c r="C179" s="102" t="s">
        <v>518</v>
      </c>
      <c r="D179" s="94">
        <v>2020</v>
      </c>
      <c r="E179" s="103">
        <v>150000</v>
      </c>
      <c r="G179" s="95"/>
    </row>
    <row r="180" spans="1:7" ht="12.75">
      <c r="A180" s="95">
        <f t="shared" si="2"/>
        <v>54</v>
      </c>
      <c r="B180" s="102" t="s">
        <v>519</v>
      </c>
      <c r="C180" s="102" t="s">
        <v>520</v>
      </c>
      <c r="D180" s="94">
        <v>2020</v>
      </c>
      <c r="E180" s="103">
        <v>141756.76</v>
      </c>
      <c r="G180" s="95"/>
    </row>
    <row r="181" spans="1:7" ht="12.75">
      <c r="A181" s="95">
        <f t="shared" si="2"/>
        <v>55</v>
      </c>
      <c r="B181" s="102" t="s">
        <v>521</v>
      </c>
      <c r="C181" s="102" t="s">
        <v>522</v>
      </c>
      <c r="D181" s="94">
        <v>2020</v>
      </c>
      <c r="E181" s="103">
        <v>136565.55</v>
      </c>
      <c r="F181" s="95">
        <v>50447</v>
      </c>
      <c r="G181" s="95"/>
    </row>
    <row r="182" spans="1:7" ht="12.75">
      <c r="A182" s="95">
        <f t="shared" si="2"/>
        <v>56</v>
      </c>
      <c r="B182" s="102" t="s">
        <v>523</v>
      </c>
      <c r="C182" s="102" t="s">
        <v>524</v>
      </c>
      <c r="D182" s="94">
        <v>2020</v>
      </c>
      <c r="E182" s="103">
        <v>134871.69999999998</v>
      </c>
      <c r="G182" s="95"/>
    </row>
    <row r="183" spans="1:7" ht="12.75">
      <c r="A183" s="95">
        <f t="shared" si="2"/>
        <v>57</v>
      </c>
      <c r="B183" s="102" t="s">
        <v>525</v>
      </c>
      <c r="C183" s="102" t="s">
        <v>526</v>
      </c>
      <c r="D183" s="94">
        <v>2020</v>
      </c>
      <c r="E183" s="103">
        <v>130391.76000000002</v>
      </c>
      <c r="G183" s="95"/>
    </row>
    <row r="184" spans="1:7" ht="12.75">
      <c r="A184" s="95">
        <f t="shared" si="2"/>
        <v>58</v>
      </c>
      <c r="B184" s="102" t="s">
        <v>527</v>
      </c>
      <c r="C184" s="102" t="s">
        <v>528</v>
      </c>
      <c r="D184" s="94">
        <v>2020</v>
      </c>
      <c r="E184" s="103">
        <v>120000</v>
      </c>
      <c r="G184" s="95"/>
    </row>
    <row r="185" spans="1:7" ht="12.75">
      <c r="A185" s="95">
        <f t="shared" si="2"/>
        <v>59</v>
      </c>
      <c r="B185" s="102" t="s">
        <v>529</v>
      </c>
      <c r="C185" s="102" t="s">
        <v>530</v>
      </c>
      <c r="D185" s="94">
        <v>2020</v>
      </c>
      <c r="E185" s="103">
        <v>100000</v>
      </c>
      <c r="G185" s="95"/>
    </row>
    <row r="186" spans="1:7" ht="12.75">
      <c r="A186" s="95">
        <f t="shared" si="2"/>
        <v>60</v>
      </c>
      <c r="B186" s="102" t="s">
        <v>531</v>
      </c>
      <c r="C186" s="102" t="s">
        <v>532</v>
      </c>
      <c r="D186" s="94">
        <v>2020</v>
      </c>
      <c r="E186" s="103">
        <v>98676</v>
      </c>
      <c r="G186" s="95"/>
    </row>
    <row r="187" spans="1:7" ht="12.75">
      <c r="A187" s="95">
        <f t="shared" si="2"/>
        <v>61</v>
      </c>
      <c r="B187" s="102" t="s">
        <v>533</v>
      </c>
      <c r="C187" s="102" t="s">
        <v>534</v>
      </c>
      <c r="D187" s="94">
        <v>2020</v>
      </c>
      <c r="E187" s="103">
        <v>83356.4</v>
      </c>
      <c r="G187" s="95"/>
    </row>
    <row r="188" spans="1:7" ht="12.75">
      <c r="A188" s="95">
        <f t="shared" si="2"/>
        <v>62</v>
      </c>
      <c r="B188" s="102" t="s">
        <v>535</v>
      </c>
      <c r="C188" s="102" t="s">
        <v>536</v>
      </c>
      <c r="D188" s="94">
        <v>2020</v>
      </c>
      <c r="E188" s="103">
        <v>75522.34</v>
      </c>
      <c r="G188" s="95"/>
    </row>
    <row r="189" spans="1:7" ht="12.75">
      <c r="A189" s="95">
        <f t="shared" si="2"/>
        <v>63</v>
      </c>
      <c r="B189" s="102" t="s">
        <v>537</v>
      </c>
      <c r="C189" s="102" t="s">
        <v>538</v>
      </c>
      <c r="D189" s="94">
        <v>2020</v>
      </c>
      <c r="E189" s="103">
        <v>72517.73</v>
      </c>
      <c r="G189" s="95"/>
    </row>
    <row r="190" spans="1:7" ht="12.75">
      <c r="A190" s="95">
        <f t="shared" si="2"/>
        <v>64</v>
      </c>
      <c r="B190" s="102" t="s">
        <v>539</v>
      </c>
      <c r="C190" s="102" t="s">
        <v>540</v>
      </c>
      <c r="D190" s="94">
        <v>2020</v>
      </c>
      <c r="E190" s="103">
        <v>70000</v>
      </c>
      <c r="G190" s="95"/>
    </row>
    <row r="191" spans="1:7" ht="12.75">
      <c r="A191" s="95">
        <f t="shared" si="2"/>
        <v>65</v>
      </c>
      <c r="B191" s="102" t="s">
        <v>541</v>
      </c>
      <c r="C191" s="102" t="s">
        <v>542</v>
      </c>
      <c r="D191" s="94">
        <v>2020</v>
      </c>
      <c r="E191" s="103">
        <v>60003</v>
      </c>
      <c r="G191" s="95"/>
    </row>
    <row r="192" spans="1:7" ht="12.75">
      <c r="A192" s="95">
        <f t="shared" si="2"/>
        <v>66</v>
      </c>
      <c r="B192" s="102" t="s">
        <v>543</v>
      </c>
      <c r="C192" s="102" t="s">
        <v>544</v>
      </c>
      <c r="D192" s="94">
        <v>2020</v>
      </c>
      <c r="E192" s="103">
        <v>57040</v>
      </c>
      <c r="G192" s="95"/>
    </row>
    <row r="193" spans="1:7" ht="12.75">
      <c r="A193" s="95">
        <f>A192+1</f>
        <v>67</v>
      </c>
      <c r="B193" s="102" t="s">
        <v>545</v>
      </c>
      <c r="C193" s="102" t="s">
        <v>546</v>
      </c>
      <c r="D193" s="94">
        <v>2020</v>
      </c>
      <c r="E193" s="103">
        <v>54841.780000000006</v>
      </c>
      <c r="G193" s="95"/>
    </row>
    <row r="194" spans="1:7" ht="12.75">
      <c r="A194" s="95">
        <f>A193+1</f>
        <v>68</v>
      </c>
      <c r="B194" s="102" t="s">
        <v>547</v>
      </c>
      <c r="C194" s="102" t="s">
        <v>548</v>
      </c>
      <c r="D194" s="94">
        <v>2020</v>
      </c>
      <c r="E194" s="103">
        <v>50266</v>
      </c>
      <c r="G194" s="95"/>
    </row>
    <row r="195" spans="1:7" ht="12.75">
      <c r="A195" s="95">
        <f>A194+1</f>
        <v>69</v>
      </c>
      <c r="B195" s="102" t="s">
        <v>549</v>
      </c>
      <c r="C195" s="102" t="s">
        <v>550</v>
      </c>
      <c r="D195" s="94">
        <v>2020</v>
      </c>
      <c r="E195" s="103">
        <v>50004</v>
      </c>
      <c r="G195" s="95"/>
    </row>
    <row r="196" spans="1:7" ht="12.75">
      <c r="A196" s="95">
        <f>A195+1</f>
        <v>70</v>
      </c>
      <c r="B196" s="102" t="s">
        <v>551</v>
      </c>
      <c r="C196" s="102" t="s">
        <v>552</v>
      </c>
      <c r="D196" s="94">
        <v>2020</v>
      </c>
      <c r="E196" s="103">
        <v>50000</v>
      </c>
      <c r="G196" s="95"/>
    </row>
    <row r="197" spans="1:3" ht="12.75">
      <c r="A197" s="95"/>
      <c r="C197" s="102"/>
    </row>
    <row r="198" spans="1:3" ht="12.75">
      <c r="A198" s="95"/>
      <c r="C198" s="102"/>
    </row>
    <row r="199" spans="1:3" ht="12.75">
      <c r="A199" s="95"/>
      <c r="C199" s="102"/>
    </row>
    <row r="200" spans="1:3" ht="12.75">
      <c r="A200" s="95"/>
      <c r="C200" s="102"/>
    </row>
    <row r="201" spans="1:7" ht="12.75">
      <c r="A201" s="95"/>
      <c r="C201" s="102"/>
      <c r="G201" s="107"/>
    </row>
    <row r="202" spans="1:3" ht="12.75">
      <c r="A202" s="95"/>
      <c r="C202" s="102"/>
    </row>
    <row r="203" spans="1:3" ht="12.75">
      <c r="A203" s="95"/>
      <c r="C203" s="102"/>
    </row>
    <row r="204" spans="1:3" ht="12.75">
      <c r="A204" s="95"/>
      <c r="C204" s="102"/>
    </row>
    <row r="205" spans="1:3" ht="12.75">
      <c r="A205" s="95"/>
      <c r="C205" s="102"/>
    </row>
    <row r="206" spans="1:7" ht="12.75">
      <c r="A206" s="95"/>
      <c r="C206" s="102"/>
      <c r="G206" s="107"/>
    </row>
    <row r="207" spans="1:3" ht="12.75">
      <c r="A207" s="95"/>
      <c r="C207" s="102"/>
    </row>
    <row r="208" spans="1:3" ht="12.75">
      <c r="A208" s="95"/>
      <c r="C208" s="102"/>
    </row>
    <row r="209" spans="1:3" ht="12.75">
      <c r="A209" s="95"/>
      <c r="C209" s="102"/>
    </row>
    <row r="210" spans="1:3" ht="12.75">
      <c r="A210" s="95"/>
      <c r="C210" s="102"/>
    </row>
    <row r="211" spans="1:3" ht="12.75">
      <c r="A211" s="95"/>
      <c r="C211" s="102"/>
    </row>
    <row r="212" spans="1:3" ht="12.75">
      <c r="A212" s="95"/>
      <c r="C212" s="102"/>
    </row>
    <row r="213" spans="1:3" ht="12.75">
      <c r="A213" s="95"/>
      <c r="C213" s="102"/>
    </row>
    <row r="214" spans="1:3" ht="12.75">
      <c r="A214" s="95"/>
      <c r="C214" s="102"/>
    </row>
    <row r="215" spans="1:3" ht="12.75">
      <c r="A215" s="95"/>
      <c r="C215" s="102"/>
    </row>
    <row r="216" spans="1:3" ht="12.75">
      <c r="A216" s="95"/>
      <c r="C216" s="102"/>
    </row>
    <row r="217" spans="1:3" ht="12.75">
      <c r="A217" s="95"/>
      <c r="C217" s="102"/>
    </row>
    <row r="218" spans="1:3" ht="12.75">
      <c r="A218" s="95"/>
      <c r="C218" s="102"/>
    </row>
    <row r="219" ht="12.75">
      <c r="A219" s="95"/>
    </row>
    <row r="220" ht="12.75">
      <c r="A220" s="95"/>
    </row>
    <row r="221" ht="12.75">
      <c r="A221" s="95"/>
    </row>
    <row r="222" ht="12.75">
      <c r="A222" s="95"/>
    </row>
    <row r="223" ht="12.75">
      <c r="A223" s="95"/>
    </row>
    <row r="224" ht="12.75">
      <c r="A224" s="95"/>
    </row>
    <row r="225" ht="12.75">
      <c r="A225" s="95"/>
    </row>
    <row r="226" ht="12.75">
      <c r="A226" s="95"/>
    </row>
    <row r="227" ht="12.75">
      <c r="A227" s="95"/>
    </row>
    <row r="228" ht="12.75">
      <c r="A228" s="95"/>
    </row>
    <row r="229" ht="12.75">
      <c r="A229" s="95"/>
    </row>
    <row r="230" ht="12.75">
      <c r="A230" s="95"/>
    </row>
    <row r="231" ht="12.75">
      <c r="A231" s="95"/>
    </row>
    <row r="232" ht="12.75">
      <c r="A232" s="95"/>
    </row>
    <row r="233" ht="12.75">
      <c r="A233" s="95"/>
    </row>
    <row r="234" ht="12.75">
      <c r="A234" s="95"/>
    </row>
    <row r="235" ht="12.75">
      <c r="A235" s="95"/>
    </row>
    <row r="236" ht="12.75">
      <c r="A236" s="95"/>
    </row>
    <row r="237" ht="12.75">
      <c r="A237" s="95"/>
    </row>
    <row r="238" ht="12.75">
      <c r="A238" s="95"/>
    </row>
    <row r="239" ht="12.75">
      <c r="A239" s="95"/>
    </row>
    <row r="240" ht="12.75">
      <c r="A240" s="95"/>
    </row>
    <row r="241" ht="12.75">
      <c r="A241" s="95"/>
    </row>
    <row r="242" ht="12.75">
      <c r="A242" s="95"/>
    </row>
    <row r="243" ht="12.75">
      <c r="A243" s="95"/>
    </row>
    <row r="244" ht="12.75">
      <c r="A244" s="95"/>
    </row>
    <row r="245" ht="12.75">
      <c r="A245" s="95"/>
    </row>
    <row r="246" ht="12.75">
      <c r="A246" s="95"/>
    </row>
    <row r="247" ht="12.75">
      <c r="A247" s="95"/>
    </row>
    <row r="248" ht="12.75">
      <c r="A248" s="95"/>
    </row>
    <row r="249" ht="12.75">
      <c r="A249" s="95"/>
    </row>
  </sheetData>
  <sheetProtection/>
  <conditionalFormatting sqref="F250:F65536 H11:H119 G5:G119 F1:F125">
    <cfRule type="cellIs" priority="12" dxfId="0" operator="equal">
      <formula>"""#N/A"""</formula>
    </cfRule>
  </conditionalFormatting>
  <conditionalFormatting sqref="F126">
    <cfRule type="cellIs" priority="7" dxfId="0" operator="equal">
      <formula>"""#N/A"""</formula>
    </cfRule>
  </conditionalFormatting>
  <conditionalFormatting sqref="F219:F249">
    <cfRule type="cellIs" priority="4" dxfId="0" operator="equal">
      <formula>"""#N/A"""</formula>
    </cfRule>
  </conditionalFormatting>
  <conditionalFormatting sqref="F197:F218">
    <cfRule type="cellIs" priority="3" dxfId="0" operator="equal">
      <formula>"""#N/A"""</formula>
    </cfRule>
  </conditionalFormatting>
  <conditionalFormatting sqref="G127:G196">
    <cfRule type="cellIs" priority="2" dxfId="0" operator="equal">
      <formula>"""#N/A"""</formula>
    </cfRule>
  </conditionalFormatting>
  <conditionalFormatting sqref="F127:F196">
    <cfRule type="cellIs" priority="1" dxfId="0" operator="equal">
      <formula>"""#N/A"""</formula>
    </cfRule>
  </conditionalFormatting>
  <printOptions/>
  <pageMargins left="0.5" right="0.5" top="0.5" bottom="0.75" header="0.5" footer="0.5"/>
  <pageSetup fitToHeight="4" fitToWidth="1" horizontalDpi="600" verticalDpi="600" orientation="portrait" scale="57" r:id="rId1"/>
  <headerFooter alignWithMargins="0">
    <oddFooter>&amp;CPage &amp;P of &amp;N</oddFooter>
  </headerFooter>
  <rowBreaks count="3" manualBreakCount="3">
    <brk id="119" max="255" man="1"/>
    <brk id="120" max="255" man="1"/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Xcel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Glenn Bohannan - Xcel Energy</cp:lastModifiedBy>
  <cp:lastPrinted>2019-10-01T15:50:21Z</cp:lastPrinted>
  <dcterms:created xsi:type="dcterms:W3CDTF">2005-05-17T15:37:36Z</dcterms:created>
  <dcterms:modified xsi:type="dcterms:W3CDTF">2019-10-01T15:50:42Z</dcterms:modified>
  <cp:category/>
  <cp:version/>
  <cp:contentType/>
  <cp:contentStatus/>
</cp:coreProperties>
</file>